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2024\L-4029s\"/>
    </mc:Choice>
  </mc:AlternateContent>
  <xr:revisionPtr revIDLastSave="0" documentId="13_ncr:1_{CD57CA53-3444-4035-8222-BE86C3F26595}" xr6:coauthVersionLast="47" xr6:coauthVersionMax="47" xr10:uidLastSave="{00000000-0000-0000-0000-000000000000}"/>
  <bookViews>
    <workbookView xWindow="12096" yWindow="-13128" windowWidth="23256" windowHeight="12576" xr2:uid="{00000000-000D-0000-FFFF-FFFF00000000}"/>
  </bookViews>
  <sheets>
    <sheet name="form" sheetId="2" r:id="rId1"/>
    <sheet name="Instructions" sheetId="1" r:id="rId2"/>
    <sheet name="Compatibility Report" sheetId="3" r:id="rId3"/>
  </sheets>
  <definedNames>
    <definedName name="_xlnm.Print_Area" localSheetId="0">form!$A$3:$W$39</definedName>
  </definedNames>
  <calcPr calcId="191029" iterate="1" iterateCount="5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9" i="2"/>
  <c r="K16" i="2"/>
  <c r="A6" i="2"/>
  <c r="A6" i="1"/>
  <c r="I8" i="1"/>
  <c r="I10" i="1"/>
  <c r="A13" i="1"/>
  <c r="I15" i="1"/>
  <c r="K15" i="1"/>
  <c r="M15" i="1"/>
  <c r="O15" i="1"/>
  <c r="Q15" i="1"/>
  <c r="M16" i="1"/>
  <c r="Q16" i="1" s="1"/>
  <c r="X16" i="1" s="1"/>
  <c r="Z16" i="1"/>
  <c r="AC16" i="1" s="1"/>
  <c r="AB16" i="1"/>
  <c r="AB24" i="1" s="1"/>
  <c r="AE16" i="1"/>
  <c r="AE24" i="1" s="1"/>
  <c r="M17" i="1"/>
  <c r="Q17" i="1" s="1"/>
  <c r="X17" i="1" s="1"/>
  <c r="Z17" i="1"/>
  <c r="AC17" i="1" s="1"/>
  <c r="AD17" i="1" s="1"/>
  <c r="AB17" i="1"/>
  <c r="AE17" i="1"/>
  <c r="M18" i="1"/>
  <c r="Q18" i="1"/>
  <c r="X18" i="1"/>
  <c r="Z18" i="1"/>
  <c r="AB18" i="1"/>
  <c r="AC18" i="1"/>
  <c r="AD18" i="1"/>
  <c r="AE18" i="1"/>
  <c r="X19" i="1"/>
  <c r="Z19" i="1"/>
  <c r="AB19" i="1"/>
  <c r="AC19" i="1"/>
  <c r="AD19" i="1"/>
  <c r="AE19" i="1"/>
  <c r="X20" i="1"/>
  <c r="Z20" i="1"/>
  <c r="AB20" i="1"/>
  <c r="AC20" i="1"/>
  <c r="AD20" i="1"/>
  <c r="AE20" i="1"/>
  <c r="X21" i="1"/>
  <c r="Z21" i="1"/>
  <c r="AB21" i="1"/>
  <c r="AC21" i="1"/>
  <c r="AD21" i="1"/>
  <c r="AE21" i="1"/>
  <c r="X22" i="1"/>
  <c r="Z22" i="1"/>
  <c r="AB22" i="1"/>
  <c r="AC22" i="1"/>
  <c r="AD22" i="1"/>
  <c r="AE22" i="1"/>
  <c r="X23" i="1"/>
  <c r="Z23" i="1"/>
  <c r="AB23" i="1"/>
  <c r="AC23" i="1"/>
  <c r="AD23" i="1"/>
  <c r="AE23" i="1"/>
  <c r="AA24" i="1"/>
  <c r="X26" i="1"/>
  <c r="Y28" i="1" s="1"/>
  <c r="Y26" i="1"/>
  <c r="Y30" i="1"/>
  <c r="Z30" i="1" s="1"/>
  <c r="A14" i="2"/>
  <c r="L17" i="2"/>
  <c r="L18" i="2"/>
  <c r="L19" i="2"/>
  <c r="P17" i="2"/>
  <c r="P18" i="2"/>
  <c r="P19" i="2"/>
  <c r="AD14" i="2"/>
  <c r="M16" i="2"/>
  <c r="O16" i="2"/>
  <c r="Q16" i="2"/>
  <c r="M17" i="2"/>
  <c r="Q17" i="2"/>
  <c r="X17" i="2" s="1"/>
  <c r="Z17" i="2"/>
  <c r="AB17" i="2"/>
  <c r="AC17" i="2"/>
  <c r="AD17" i="2"/>
  <c r="AE17" i="2"/>
  <c r="AF17" i="2"/>
  <c r="M18" i="2"/>
  <c r="Q18" i="2"/>
  <c r="X18" i="2"/>
  <c r="Z18" i="2"/>
  <c r="AB18" i="2"/>
  <c r="AC18" i="2"/>
  <c r="AD18" i="2"/>
  <c r="AE18" i="2"/>
  <c r="AF18" i="2"/>
  <c r="M19" i="2"/>
  <c r="Q19" i="2"/>
  <c r="X19" i="2" s="1"/>
  <c r="Z19" i="2"/>
  <c r="AB19" i="2"/>
  <c r="AB25" i="2" s="1"/>
  <c r="AC19" i="2"/>
  <c r="AD19" i="2"/>
  <c r="AE19" i="2"/>
  <c r="AF19" i="2"/>
  <c r="L20" i="2"/>
  <c r="M20" i="2"/>
  <c r="P20" i="2"/>
  <c r="Q20" i="2"/>
  <c r="X20" i="2" s="1"/>
  <c r="Z20" i="2"/>
  <c r="AB20" i="2"/>
  <c r="AC20" i="2"/>
  <c r="AD20" i="2"/>
  <c r="AE20" i="2"/>
  <c r="AF20" i="2"/>
  <c r="L21" i="2"/>
  <c r="M21" i="2"/>
  <c r="P21" i="2"/>
  <c r="Q21" i="2"/>
  <c r="X21" i="2"/>
  <c r="Z21" i="2"/>
  <c r="AB21" i="2"/>
  <c r="AC21" i="2"/>
  <c r="AD21" i="2"/>
  <c r="AE21" i="2"/>
  <c r="AF21" i="2"/>
  <c r="L22" i="2"/>
  <c r="M22" i="2"/>
  <c r="P22" i="2"/>
  <c r="Q22" i="2"/>
  <c r="X22" i="2"/>
  <c r="Z22" i="2"/>
  <c r="AB22" i="2"/>
  <c r="AC22" i="2"/>
  <c r="AD22" i="2"/>
  <c r="AE22" i="2"/>
  <c r="AF22" i="2"/>
  <c r="L23" i="2"/>
  <c r="M23" i="2"/>
  <c r="P23" i="2"/>
  <c r="Q23" i="2"/>
  <c r="X23" i="2" s="1"/>
  <c r="Z23" i="2"/>
  <c r="AB23" i="2"/>
  <c r="AC23" i="2"/>
  <c r="AD23" i="2"/>
  <c r="AE23" i="2"/>
  <c r="AF23" i="2"/>
  <c r="L24" i="2"/>
  <c r="M24" i="2"/>
  <c r="P24" i="2"/>
  <c r="Q24" i="2"/>
  <c r="X24" i="2"/>
  <c r="Z24" i="2"/>
  <c r="AB24" i="2"/>
  <c r="AC24" i="2"/>
  <c r="AD24" i="2"/>
  <c r="AE24" i="2"/>
  <c r="AF24" i="2"/>
  <c r="AA25" i="2"/>
  <c r="AE25" i="2"/>
  <c r="X34" i="2"/>
  <c r="Z33" i="2"/>
  <c r="AD25" i="2" l="1"/>
  <c r="AF25" i="2"/>
  <c r="O14" i="2"/>
  <c r="K14" i="2"/>
  <c r="Z25" i="2"/>
  <c r="AC25" i="2"/>
  <c r="AC24" i="1"/>
  <c r="AD16" i="1"/>
  <c r="AD24" i="1"/>
  <c r="Z24" i="1"/>
</calcChain>
</file>

<file path=xl/sharedStrings.xml><?xml version="1.0" encoding="utf-8"?>
<sst xmlns="http://schemas.openxmlformats.org/spreadsheetml/2006/main" count="161" uniqueCount="103">
  <si>
    <t>Enter current year, this is outside of the print range. This will update the dates on the form automatically.</t>
  </si>
  <si>
    <t>Michigan Department of Treasury</t>
  </si>
  <si>
    <t xml:space="preserve">This form is issued under authority of MCL Sections 211.24e, </t>
  </si>
  <si>
    <t>L-4029 (Rev. 4-96)</t>
  </si>
  <si>
    <t>211.34 and 211.34d.  Filing is mandatory; Penalty applies.</t>
  </si>
  <si>
    <t>ORIGINAL TO: County Clerk</t>
  </si>
  <si>
    <t>COPY TO:  Equalization Department</t>
  </si>
  <si>
    <t>COPY TO:  Each Township or City Clerk</t>
  </si>
  <si>
    <t>MILLAGE REQUEST REPORT TO COUNTY BOARD OF COMMISSIONERS</t>
  </si>
  <si>
    <t>County</t>
  </si>
  <si>
    <t>MUSKEGON</t>
  </si>
  <si>
    <t>Local Government Unit</t>
  </si>
  <si>
    <t>CASNOVIA TOWNSHIP</t>
  </si>
  <si>
    <t>Properties If a millage is Levied Against Them.</t>
  </si>
  <si>
    <t>To be used on Operating Millage Only</t>
  </si>
  <si>
    <t>You must complete this form for each unit of government for which a property tax is levied.  Penalty for non-filing is provided under MCL Sec 211.119.</t>
  </si>
  <si>
    <t>Truth in Taxation Multiplier</t>
  </si>
  <si>
    <t>(1)</t>
  </si>
  <si>
    <t>(2)</t>
  </si>
  <si>
    <t>(3)</t>
  </si>
  <si>
    <t>(4)</t>
  </si>
  <si>
    <t>(5)</t>
  </si>
  <si>
    <t>(6)</t>
  </si>
  <si>
    <t>(7)</t>
  </si>
  <si>
    <t>(8)</t>
  </si>
  <si>
    <t>(9)</t>
  </si>
  <si>
    <t>(10)</t>
  </si>
  <si>
    <t>(11)</t>
  </si>
  <si>
    <t>(12)</t>
  </si>
  <si>
    <t>Source</t>
  </si>
  <si>
    <t>Purpose of Millage</t>
  </si>
  <si>
    <t>Date of Election</t>
  </si>
  <si>
    <t>Millage Authorized by Election, Charter, etc.</t>
  </si>
  <si>
    <t>Millage Requested     to be         Levied           July 1</t>
  </si>
  <si>
    <t>Millage   Requested       to be         Levied        Dec. 1</t>
  </si>
  <si>
    <t>Expiration     Date of        Millage Authorized</t>
  </si>
  <si>
    <t>Current Year Revenue</t>
  </si>
  <si>
    <t>Last Years Millage Rate</t>
  </si>
  <si>
    <t>Revenue W/O Hearing</t>
  </si>
  <si>
    <t>Extra Revenue over Last Year</t>
  </si>
  <si>
    <t>Percent Increase</t>
  </si>
  <si>
    <t>Millage Increse</t>
  </si>
  <si>
    <t>Allocated</t>
  </si>
  <si>
    <t>OPERATING</t>
  </si>
  <si>
    <t>Voted</t>
  </si>
  <si>
    <t>DEBT</t>
  </si>
  <si>
    <t>N/A</t>
  </si>
  <si>
    <t xml:space="preserve"> </t>
  </si>
  <si>
    <t>Prepared by</t>
  </si>
  <si>
    <t>Title</t>
  </si>
  <si>
    <t>Date</t>
  </si>
  <si>
    <t>July Total</t>
  </si>
  <si>
    <t>Dec Total</t>
  </si>
  <si>
    <t>Carl VanLoon</t>
  </si>
  <si>
    <t>Casnovia Township Clerk</t>
  </si>
  <si>
    <t>As the representatives for the local government unit named above, we certify that these requested tax levy rates have been reduced, if necessary to comply with the</t>
  </si>
  <si>
    <t>state constitution (Article 9, Section 31), and that the requested levy rates have also been reduced, if necessary, to comply with MCL Sections 211.24e and 211.34</t>
  </si>
  <si>
    <t>Grand Total</t>
  </si>
  <si>
    <t>for LOCAL school districts which levy a Supplemental (Hold Harmless) Millage, 380.1211(3)</t>
  </si>
  <si>
    <t xml:space="preserve">     Clerk</t>
  </si>
  <si>
    <t>Signature</t>
  </si>
  <si>
    <t>Type Name</t>
  </si>
  <si>
    <t>NON HOMESTEAD OPERATING</t>
  </si>
  <si>
    <t xml:space="preserve">     Secretary        </t>
  </si>
  <si>
    <t xml:space="preserve">     Chairperson</t>
  </si>
  <si>
    <t xml:space="preserve">     President</t>
  </si>
  <si>
    <t>Eldon Clough</t>
  </si>
  <si>
    <t>* Under Truth in Taxation, MCL Section 211.24e, the governing body may decide to levy a rate which will not exceed the maximum authorized rate allowed in column 9.</t>
  </si>
  <si>
    <t>The requirements of MCL 211.24e must be met prior to levying an operating levy which is larger than the base tax rate but not larger than the rate in column 9.</t>
  </si>
  <si>
    <t xml:space="preserve">Schools Dist. use Non-Homestead Rate </t>
  </si>
  <si>
    <t>Current Millage w/o Hearing</t>
  </si>
  <si>
    <r>
      <t xml:space="preserve">IMPORTANT: </t>
    </r>
    <r>
      <rPr>
        <sz val="8"/>
        <rFont val="Arial"/>
        <family val="2"/>
      </rPr>
      <t>See instructions on the reverse side regarding where to find the millage rate used in column (6)</t>
    </r>
  </si>
  <si>
    <t>Local Government Unit Requesting Millage Levy</t>
  </si>
  <si>
    <t>This form must be completed for each unit of government for which a property tax is levied.  Penalty for non-filing is provided under MCL Sec 211.119.</t>
  </si>
  <si>
    <t>Telephone Number</t>
  </si>
  <si>
    <t>Title of Preparer</t>
  </si>
  <si>
    <t>614 (Rev. 02-22)</t>
  </si>
  <si>
    <t>ORIGINAL TO: County Clerk(s)</t>
  </si>
  <si>
    <t>COPY TO:  Equalization Department(s)</t>
  </si>
  <si>
    <t>County(ies) Where the Local Government Unit Levies Taxes</t>
  </si>
  <si>
    <t>Original Millage Authorized by Election, Charter, etc.</t>
  </si>
  <si>
    <r>
      <rPr>
        <b/>
        <sz val="9"/>
        <rFont val="Arial"/>
        <family val="2"/>
      </rPr>
      <t xml:space="preserve">Certification: </t>
    </r>
    <r>
      <rPr>
        <sz val="9"/>
        <rFont val="Arial"/>
        <family val="2"/>
      </rPr>
      <t xml:space="preserve">As the representatives for the local government unit named above, we certify that these requested tax levy rates have been reduced, if necessary to comply with the state constitution (Article 9, Section 31), and that the requested levy rates have also been reduced, if necessary, to comply with MCL Sections 211.24e, 211.34 and, for LOCAL school districts which levy a Supplemental (Hold Harmless) Millage, 380.1211(3). </t>
    </r>
  </si>
  <si>
    <t xml:space="preserve">* Under Truth in Taxation, MCL Section 211.24e, the governing body may decide to levy a rate which will not exceed the maximum authorized rate allowed in column 9. The requirements of MCL 211.24e must be met prior to levying an operating levy which is larger than the base tax rate but not larger than the rate in column 9.                                                                                                                                                    </t>
  </si>
  <si>
    <t>Total School District Operating Rates to be Levied (HH/Supp and NH Oper ONLY)</t>
  </si>
  <si>
    <t>Rate</t>
  </si>
  <si>
    <t>For Principal Residence, Qualified Ag., Qualified Forest and Industrial Personal</t>
  </si>
  <si>
    <t>For Commercial Personal</t>
  </si>
  <si>
    <t>For all Other</t>
  </si>
  <si>
    <t>Print Name</t>
  </si>
  <si>
    <t>Compatibility Report for Excel Version L-4029 Tax Rate Request Form 2022 Updated.xls</t>
  </si>
  <si>
    <t>Run on 05/02/2022 13:25</t>
  </si>
  <si>
    <t>If the workbook is saved in an earlier file format or opened in an earlier version of Microsoft Excel, the listed features will not be available.</t>
  </si>
  <si>
    <t>Significant loss of functionality</t>
  </si>
  <si>
    <t># of occurrences</t>
  </si>
  <si>
    <t>Version</t>
  </si>
  <si>
    <t>Any effects on this object will be removed. Any text that overflows the boundaries of this graphic will appear truncated.</t>
  </si>
  <si>
    <t>Instructions'!A1:AE48</t>
  </si>
  <si>
    <t>Excel 97-2003</t>
  </si>
  <si>
    <t>Minor loss of fidelity</t>
  </si>
  <si>
    <t>Some cells or styles in this workbook contain formatting that is not supported by the selected file format. These formats will be converted to the closest format available.</t>
  </si>
  <si>
    <t>This form is issued under authority of MCL Sections 211.24e, 211.34 and 211.34d. Filing is mandatory; Penalty applies.</t>
  </si>
  <si>
    <t>For LOCAL School Districts: 2024 Taxable Value excluding Principal Residence, Qualified Agricultural, Qualified Forest, Industrial Personal and Commercial Personal Properties.</t>
  </si>
  <si>
    <t>Local School District Use Only. Complete if requesting millage to be levied. See STC Bulletin 2 of 2024 for instructions on completing this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</si>
</sst>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6" x14ac:knownFonts="1">
    <font>
      <sz val="10"/>
      <name val="Arial"/>
    </font>
    <font>
      <b/>
      <sz val="10"/>
      <name val="Arial"/>
    </font>
    <font>
      <sz val="10"/>
      <name val="Arial"/>
      <family val="2"/>
    </font>
    <font>
      <sz val="8"/>
      <name val="Arial"/>
      <family val="2"/>
    </font>
    <font>
      <b/>
      <sz val="16"/>
      <name val="Arial"/>
      <family val="2"/>
    </font>
    <font>
      <b/>
      <u val="double"/>
      <sz val="10"/>
      <name val="Arial"/>
      <family val="2"/>
    </font>
    <font>
      <u val="double"/>
      <sz val="10"/>
      <name val="Arial"/>
      <family val="2"/>
    </font>
    <font>
      <b/>
      <sz val="9"/>
      <name val="Arial"/>
      <family val="2"/>
    </font>
    <font>
      <sz val="6"/>
      <name val="Arial"/>
      <family val="2"/>
    </font>
    <font>
      <sz val="5"/>
      <name val="Arial"/>
      <family val="2"/>
    </font>
    <font>
      <sz val="7"/>
      <name val="Arial"/>
      <family val="2"/>
    </font>
    <font>
      <b/>
      <sz val="10"/>
      <name val="Arial"/>
      <family val="2"/>
    </font>
    <font>
      <b/>
      <u/>
      <sz val="10"/>
      <name val="Arial"/>
      <family val="2"/>
    </font>
    <font>
      <u/>
      <sz val="10"/>
      <name val="Arial"/>
      <family val="2"/>
    </font>
    <font>
      <sz val="8"/>
      <name val="Arial"/>
      <family val="2"/>
    </font>
    <font>
      <b/>
      <sz val="8"/>
      <name val="Arial"/>
      <family val="2"/>
    </font>
    <font>
      <b/>
      <sz val="11"/>
      <name val="Arial"/>
      <family val="2"/>
    </font>
    <font>
      <b/>
      <sz val="12"/>
      <name val="Arial"/>
      <family val="2"/>
    </font>
    <font>
      <b/>
      <sz val="11"/>
      <color indexed="10"/>
      <name val="Arial"/>
      <family val="2"/>
    </font>
    <font>
      <sz val="11"/>
      <name val="Arial"/>
      <family val="2"/>
    </font>
    <font>
      <sz val="9"/>
      <name val="Arial"/>
      <family val="2"/>
    </font>
    <font>
      <i/>
      <sz val="9"/>
      <name val="Arial"/>
      <family val="2"/>
    </font>
    <font>
      <b/>
      <sz val="10"/>
      <color indexed="10"/>
      <name val="Arial"/>
      <family val="2"/>
    </font>
    <font>
      <b/>
      <sz val="8"/>
      <color indexed="10"/>
      <name val="Arial"/>
      <family val="2"/>
    </font>
    <font>
      <b/>
      <sz val="6"/>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theme="2" tint="-9.9948118533890809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25" fillId="0" borderId="0" applyNumberFormat="0" applyFill="0" applyBorder="0" applyAlignment="0" applyProtection="0"/>
    <xf numFmtId="9" fontId="2" fillId="0" borderId="0" applyFont="0" applyFill="0" applyBorder="0" applyAlignment="0" applyProtection="0"/>
  </cellStyleXfs>
  <cellXfs count="204">
    <xf numFmtId="0" fontId="0" fillId="0" borderId="0" xfId="0"/>
    <xf numFmtId="0" fontId="4" fillId="2" borderId="1" xfId="0" applyFont="1" applyFill="1" applyBorder="1" applyAlignment="1">
      <alignment horizontal="center"/>
    </xf>
    <xf numFmtId="0" fontId="5" fillId="3" borderId="0" xfId="0" applyFont="1" applyFill="1"/>
    <xf numFmtId="0" fontId="6" fillId="3" borderId="0" xfId="0" applyFont="1" applyFill="1"/>
    <xf numFmtId="0" fontId="2" fillId="3" borderId="0" xfId="0" applyFont="1" applyFill="1"/>
    <xf numFmtId="49" fontId="7" fillId="0" borderId="0" xfId="0" applyNumberFormat="1" applyFont="1" applyAlignment="1">
      <alignment horizontal="center"/>
    </xf>
    <xf numFmtId="0" fontId="5" fillId="0" borderId="0" xfId="0" applyFont="1"/>
    <xf numFmtId="0" fontId="6" fillId="0" borderId="0" xfId="0" applyFont="1"/>
    <xf numFmtId="0" fontId="2" fillId="0" borderId="0" xfId="0" applyFont="1"/>
    <xf numFmtId="0" fontId="8" fillId="0" borderId="0" xfId="0" applyFont="1"/>
    <xf numFmtId="0" fontId="9" fillId="0" borderId="0" xfId="0" applyFont="1"/>
    <xf numFmtId="0" fontId="8" fillId="0" borderId="0" xfId="0" applyFont="1" applyAlignment="1">
      <alignment vertical="top"/>
    </xf>
    <xf numFmtId="0" fontId="9" fillId="0" borderId="0" xfId="0" applyFont="1" applyAlignment="1">
      <alignment vertical="top"/>
    </xf>
    <xf numFmtId="0" fontId="1" fillId="0" borderId="0" xfId="0" applyFont="1"/>
    <xf numFmtId="0" fontId="10" fillId="0" borderId="2" xfId="0" applyFont="1" applyBorder="1" applyAlignment="1">
      <alignment vertical="top"/>
    </xf>
    <xf numFmtId="0" fontId="10" fillId="0" borderId="3" xfId="0" applyFont="1" applyBorder="1"/>
    <xf numFmtId="0" fontId="0" fillId="0" borderId="3" xfId="0" applyBorder="1"/>
    <xf numFmtId="0" fontId="0" fillId="0" borderId="4" xfId="0" applyBorder="1"/>
    <xf numFmtId="0" fontId="0" fillId="0" borderId="5" xfId="0" applyBorder="1"/>
    <xf numFmtId="0" fontId="0" fillId="0" borderId="6" xfId="0" applyBorder="1"/>
    <xf numFmtId="3" fontId="0" fillId="0" borderId="5" xfId="0" applyNumberFormat="1" applyBorder="1"/>
    <xf numFmtId="0" fontId="11" fillId="0" borderId="7" xfId="0" applyFont="1" applyBorder="1" applyAlignment="1">
      <alignment horizontal="left"/>
    </xf>
    <xf numFmtId="0" fontId="10" fillId="0" borderId="6" xfId="0" applyFont="1" applyBorder="1" applyAlignment="1">
      <alignment vertical="top"/>
    </xf>
    <xf numFmtId="0" fontId="10" fillId="0" borderId="6" xfId="0" applyFont="1" applyBorder="1" applyAlignment="1">
      <alignment vertical="top" wrapText="1"/>
    </xf>
    <xf numFmtId="0" fontId="10" fillId="0" borderId="5" xfId="0" applyFont="1" applyBorder="1" applyAlignment="1">
      <alignment vertical="top" wrapText="1"/>
    </xf>
    <xf numFmtId="0" fontId="12" fillId="2" borderId="0" xfId="0" applyFont="1" applyFill="1"/>
    <xf numFmtId="0" fontId="13" fillId="2" borderId="0" xfId="0" applyFont="1" applyFill="1"/>
    <xf numFmtId="0" fontId="14" fillId="0" borderId="0" xfId="0" applyFont="1"/>
    <xf numFmtId="0" fontId="14" fillId="0" borderId="0" xfId="0" applyFont="1" applyAlignment="1">
      <alignment vertical="top"/>
    </xf>
    <xf numFmtId="0" fontId="15" fillId="0" borderId="8" xfId="0" applyFont="1" applyBorder="1" applyAlignment="1">
      <alignment vertical="center"/>
    </xf>
    <xf numFmtId="0" fontId="0" fillId="0" borderId="9" xfId="0" applyBorder="1"/>
    <xf numFmtId="0" fontId="11" fillId="2" borderId="1" xfId="0" applyFont="1" applyFill="1" applyBorder="1" applyAlignment="1">
      <alignment horizontal="center" vertical="center"/>
    </xf>
    <xf numFmtId="0" fontId="0" fillId="0" borderId="0" xfId="0" quotePrefix="1" applyAlignment="1">
      <alignment horizontal="center" vertical="center"/>
    </xf>
    <xf numFmtId="0" fontId="14" fillId="0" borderId="5" xfId="0" applyFont="1" applyBorder="1" applyAlignment="1">
      <alignment horizontal="center" wrapText="1"/>
    </xf>
    <xf numFmtId="0" fontId="14" fillId="0" borderId="0" xfId="0" applyFont="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wrapText="1"/>
    </xf>
    <xf numFmtId="0" fontId="11" fillId="0" borderId="1" xfId="0" applyFont="1" applyBorder="1" applyAlignment="1">
      <alignment horizontal="center" wrapText="1"/>
    </xf>
    <xf numFmtId="0" fontId="11" fillId="4" borderId="5" xfId="0" applyFont="1" applyFill="1" applyBorder="1" applyAlignment="1">
      <alignment horizontal="center" wrapText="1"/>
    </xf>
    <xf numFmtId="0" fontId="15" fillId="4" borderId="5" xfId="0" applyFont="1" applyFill="1" applyBorder="1" applyAlignment="1">
      <alignment horizontal="center" wrapText="1"/>
    </xf>
    <xf numFmtId="14" fontId="11" fillId="4" borderId="5" xfId="0" applyNumberFormat="1" applyFont="1" applyFill="1" applyBorder="1" applyAlignment="1">
      <alignment horizontal="centerContinuous"/>
    </xf>
    <xf numFmtId="164" fontId="11" fillId="4" borderId="5" xfId="0" applyNumberFormat="1" applyFont="1" applyFill="1" applyBorder="1" applyAlignment="1">
      <alignment horizontal="center"/>
    </xf>
    <xf numFmtId="164" fontId="11" fillId="0" borderId="5" xfId="0" applyNumberFormat="1" applyFont="1" applyBorder="1" applyAlignment="1">
      <alignment horizontal="center"/>
    </xf>
    <xf numFmtId="1" fontId="11" fillId="4" borderId="5" xfId="0" applyNumberFormat="1" applyFont="1" applyFill="1" applyBorder="1" applyAlignment="1">
      <alignment horizontal="centerContinuous"/>
    </xf>
    <xf numFmtId="3" fontId="11" fillId="0" borderId="0" xfId="0" applyNumberFormat="1" applyFont="1" applyAlignment="1">
      <alignment horizontal="right"/>
    </xf>
    <xf numFmtId="164" fontId="11" fillId="2" borderId="0" xfId="0" applyNumberFormat="1" applyFont="1" applyFill="1" applyAlignment="1">
      <alignment horizontal="center"/>
    </xf>
    <xf numFmtId="3" fontId="11" fillId="0" borderId="0" xfId="0" applyNumberFormat="1" applyFont="1"/>
    <xf numFmtId="10" fontId="11" fillId="0" borderId="0" xfId="2" applyNumberFormat="1" applyFont="1" applyProtection="1"/>
    <xf numFmtId="0" fontId="11" fillId="0" borderId="0" xfId="0" applyFont="1"/>
    <xf numFmtId="0" fontId="0" fillId="0" borderId="5" xfId="0" applyBorder="1" applyAlignment="1">
      <alignment horizontal="centerContinuous"/>
    </xf>
    <xf numFmtId="3" fontId="11" fillId="0" borderId="10" xfId="0" applyNumberFormat="1" applyFont="1" applyBorder="1" applyAlignment="1">
      <alignment horizontal="right"/>
    </xf>
    <xf numFmtId="164" fontId="11" fillId="2" borderId="10" xfId="0" applyNumberFormat="1" applyFont="1" applyFill="1" applyBorder="1" applyAlignment="1">
      <alignment horizontal="center"/>
    </xf>
    <xf numFmtId="3" fontId="11" fillId="0" borderId="10" xfId="0" applyNumberFormat="1" applyFont="1" applyBorder="1"/>
    <xf numFmtId="10" fontId="11" fillId="0" borderId="10" xfId="2" applyNumberFormat="1" applyFont="1" applyBorder="1" applyProtection="1"/>
    <xf numFmtId="0" fontId="11" fillId="0" borderId="10" xfId="0" applyFont="1" applyBorder="1"/>
    <xf numFmtId="165" fontId="11" fillId="0" borderId="0" xfId="0" applyNumberFormat="1" applyFont="1" applyAlignment="1">
      <alignment horizontal="center"/>
    </xf>
    <xf numFmtId="164" fontId="11" fillId="0" borderId="0" xfId="0" applyNumberFormat="1" applyFont="1"/>
    <xf numFmtId="0" fontId="0" fillId="0" borderId="3" xfId="0" applyBorder="1" applyAlignment="1">
      <alignment vertical="top"/>
    </xf>
    <xf numFmtId="0" fontId="0" fillId="0" borderId="11" xfId="0" applyBorder="1"/>
    <xf numFmtId="0" fontId="0" fillId="0" borderId="6" xfId="0" applyBorder="1" applyAlignment="1">
      <alignment horizontal="left"/>
    </xf>
    <xf numFmtId="164" fontId="19" fillId="0" borderId="12" xfId="0" applyNumberFormat="1" applyFont="1" applyBorder="1" applyAlignment="1">
      <alignment horizontal="center"/>
    </xf>
    <xf numFmtId="0" fontId="20" fillId="0" borderId="0" xfId="0" applyFont="1"/>
    <xf numFmtId="0" fontId="20" fillId="0" borderId="0" xfId="0" applyFont="1" applyAlignment="1">
      <alignment vertical="top"/>
    </xf>
    <xf numFmtId="0" fontId="0" fillId="0" borderId="13" xfId="0" applyBorder="1"/>
    <xf numFmtId="164" fontId="19" fillId="0" borderId="14" xfId="0" applyNumberFormat="1" applyFont="1" applyBorder="1" applyAlignment="1">
      <alignment horizontal="center"/>
    </xf>
    <xf numFmtId="0" fontId="2" fillId="0" borderId="13" xfId="0" applyFont="1" applyBorder="1"/>
    <xf numFmtId="164" fontId="18" fillId="0" borderId="0" xfId="0" applyNumberFormat="1" applyFont="1" applyAlignment="1">
      <alignment horizontal="center"/>
    </xf>
    <xf numFmtId="0" fontId="14" fillId="0" borderId="5" xfId="0" applyFont="1" applyBorder="1"/>
    <xf numFmtId="0" fontId="0" fillId="0" borderId="7" xfId="0" applyBorder="1"/>
    <xf numFmtId="0" fontId="21" fillId="0" borderId="0" xfId="0" quotePrefix="1" applyFont="1"/>
    <xf numFmtId="0" fontId="21" fillId="0" borderId="0" xfId="0" applyFont="1"/>
    <xf numFmtId="0" fontId="4" fillId="2" borderId="1" xfId="0" applyFont="1" applyFill="1" applyBorder="1" applyAlignment="1" applyProtection="1">
      <alignment horizontal="center"/>
      <protection locked="0"/>
    </xf>
    <xf numFmtId="0" fontId="11" fillId="0" borderId="7" xfId="0" applyFont="1" applyBorder="1" applyAlignment="1" applyProtection="1">
      <alignment horizontal="left"/>
      <protection locked="0"/>
    </xf>
    <xf numFmtId="0" fontId="11" fillId="5" borderId="0" xfId="0" applyFont="1" applyFill="1"/>
    <xf numFmtId="0" fontId="13" fillId="5" borderId="0" xfId="0" applyFont="1" applyFill="1"/>
    <xf numFmtId="0" fontId="0" fillId="5" borderId="0" xfId="0" applyFill="1"/>
    <xf numFmtId="0" fontId="22" fillId="0" borderId="0" xfId="0" applyFont="1"/>
    <xf numFmtId="164" fontId="11" fillId="2" borderId="1" xfId="0" applyNumberFormat="1" applyFont="1" applyFill="1" applyBorder="1" applyAlignment="1" applyProtection="1">
      <alignment horizontal="center" vertical="center"/>
      <protection locked="0"/>
    </xf>
    <xf numFmtId="0" fontId="11" fillId="4" borderId="5" xfId="0" applyFont="1" applyFill="1" applyBorder="1" applyAlignment="1" applyProtection="1">
      <alignment horizontal="center" wrapText="1"/>
      <protection locked="0"/>
    </xf>
    <xf numFmtId="0" fontId="15" fillId="4" borderId="5" xfId="0" applyFont="1" applyFill="1" applyBorder="1" applyAlignment="1" applyProtection="1">
      <alignment horizontal="center" wrapText="1"/>
      <protection locked="0"/>
    </xf>
    <xf numFmtId="14" fontId="11" fillId="4" borderId="5" xfId="0" applyNumberFormat="1" applyFont="1" applyFill="1" applyBorder="1" applyAlignment="1" applyProtection="1">
      <alignment horizontal="centerContinuous"/>
      <protection locked="0"/>
    </xf>
    <xf numFmtId="164" fontId="11" fillId="4" borderId="5" xfId="0" applyNumberFormat="1" applyFont="1" applyFill="1" applyBorder="1" applyAlignment="1" applyProtection="1">
      <alignment horizontal="center"/>
      <protection locked="0"/>
    </xf>
    <xf numFmtId="1" fontId="0" fillId="0" borderId="0" xfId="0" applyNumberFormat="1"/>
    <xf numFmtId="1" fontId="11" fillId="4" borderId="5" xfId="0" applyNumberFormat="1" applyFont="1" applyFill="1" applyBorder="1" applyAlignment="1" applyProtection="1">
      <alignment horizontal="centerContinuous"/>
      <protection locked="0"/>
    </xf>
    <xf numFmtId="164" fontId="11" fillId="2" borderId="0" xfId="0" applyNumberFormat="1" applyFont="1" applyFill="1" applyAlignment="1" applyProtection="1">
      <alignment horizontal="center"/>
      <protection locked="0"/>
    </xf>
    <xf numFmtId="10" fontId="11" fillId="0" borderId="0" xfId="2" applyNumberFormat="1" applyFont="1"/>
    <xf numFmtId="165" fontId="11" fillId="0" borderId="0" xfId="0" applyNumberFormat="1" applyFont="1"/>
    <xf numFmtId="164" fontId="11" fillId="2" borderId="10" xfId="0" applyNumberFormat="1" applyFont="1" applyFill="1" applyBorder="1" applyAlignment="1" applyProtection="1">
      <alignment horizontal="center"/>
      <protection locked="0"/>
    </xf>
    <xf numFmtId="165" fontId="11" fillId="0" borderId="10" xfId="0" applyNumberFormat="1" applyFont="1" applyBorder="1" applyAlignment="1">
      <alignment horizontal="center"/>
    </xf>
    <xf numFmtId="10" fontId="11" fillId="0" borderId="10" xfId="2" applyNumberFormat="1" applyFont="1" applyBorder="1"/>
    <xf numFmtId="165" fontId="11" fillId="0" borderId="10" xfId="0" applyNumberFormat="1" applyFont="1" applyBorder="1"/>
    <xf numFmtId="3" fontId="11" fillId="0" borderId="0" xfId="0" applyNumberFormat="1" applyFont="1" applyAlignment="1">
      <alignment horizontal="left"/>
    </xf>
    <xf numFmtId="0" fontId="11" fillId="4" borderId="5" xfId="0" applyFont="1" applyFill="1" applyBorder="1" applyAlignment="1" applyProtection="1">
      <alignment horizontal="center"/>
      <protection locked="0"/>
    </xf>
    <xf numFmtId="0" fontId="15" fillId="0" borderId="0" xfId="0" applyFont="1"/>
    <xf numFmtId="0" fontId="15" fillId="0" borderId="0" xfId="0" applyFont="1" applyAlignment="1">
      <alignment vertical="top"/>
    </xf>
    <xf numFmtId="0" fontId="3" fillId="0" borderId="5" xfId="0" applyFont="1" applyBorder="1" applyAlignment="1">
      <alignment horizontal="center" wrapText="1"/>
    </xf>
    <xf numFmtId="0" fontId="0" fillId="0" borderId="15" xfId="0" applyBorder="1"/>
    <xf numFmtId="164" fontId="19" fillId="0" borderId="0" xfId="0" applyNumberFormat="1"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0" fillId="0" borderId="21" xfId="0" applyBorder="1" applyAlignment="1">
      <alignment horizontal="center" vertical="top" wrapText="1"/>
    </xf>
    <xf numFmtId="0" fontId="0" fillId="0" borderId="26" xfId="0" applyBorder="1" applyAlignment="1">
      <alignment horizontal="center" vertical="top" wrapText="1"/>
    </xf>
    <xf numFmtId="0" fontId="0" fillId="0" borderId="23" xfId="0" applyBorder="1" applyAlignment="1">
      <alignment horizontal="center" vertical="top" wrapText="1"/>
    </xf>
    <xf numFmtId="0" fontId="25" fillId="0" borderId="23" xfId="1" quotePrefix="1" applyNumberFormat="1" applyBorder="1" applyAlignment="1">
      <alignment horizontal="center" vertical="top" wrapText="1"/>
    </xf>
    <xf numFmtId="0" fontId="0" fillId="0" borderId="27" xfId="0" applyBorder="1" applyAlignment="1">
      <alignment horizontal="center" vertical="top" wrapText="1"/>
    </xf>
    <xf numFmtId="0" fontId="0" fillId="0" borderId="25" xfId="0" applyBorder="1" applyAlignment="1">
      <alignment horizontal="center" vertical="top" wrapText="1"/>
    </xf>
    <xf numFmtId="0" fontId="0" fillId="0" borderId="28" xfId="0" applyBorder="1" applyAlignment="1">
      <alignment horizontal="center" vertical="top" wrapText="1"/>
    </xf>
    <xf numFmtId="0" fontId="0" fillId="0" borderId="0" xfId="0"/>
    <xf numFmtId="0" fontId="24" fillId="6" borderId="2" xfId="0" applyFont="1" applyFill="1" applyBorder="1" applyAlignment="1">
      <alignment vertical="center" wrapText="1"/>
    </xf>
    <xf numFmtId="0" fontId="24" fillId="6" borderId="3" xfId="0" applyFont="1" applyFill="1" applyBorder="1" applyAlignment="1">
      <alignment vertical="center" wrapText="1"/>
    </xf>
    <xf numFmtId="0" fontId="24" fillId="6" borderId="4" xfId="0" applyFont="1" applyFill="1" applyBorder="1" applyAlignment="1">
      <alignment vertical="center" wrapText="1"/>
    </xf>
    <xf numFmtId="0" fontId="24" fillId="6" borderId="6" xfId="0" applyFont="1" applyFill="1" applyBorder="1" applyAlignment="1">
      <alignment vertical="center" wrapText="1"/>
    </xf>
    <xf numFmtId="0" fontId="24" fillId="6" borderId="5" xfId="0" applyFont="1" applyFill="1" applyBorder="1" applyAlignment="1">
      <alignment vertical="center" wrapText="1"/>
    </xf>
    <xf numFmtId="0" fontId="24" fillId="6" borderId="7" xfId="0" applyFont="1" applyFill="1" applyBorder="1" applyAlignment="1">
      <alignmen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5"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wrapText="1"/>
    </xf>
    <xf numFmtId="0" fontId="3" fillId="0" borderId="2" xfId="0" applyFont="1" applyBorder="1" applyAlignment="1">
      <alignment vertical="top" wrapText="1"/>
    </xf>
    <xf numFmtId="0" fontId="3" fillId="0" borderId="3" xfId="0" applyFont="1" applyBorder="1" applyAlignment="1">
      <alignment wrapText="1"/>
    </xf>
    <xf numFmtId="0" fontId="3" fillId="0" borderId="4" xfId="0" applyFont="1" applyBorder="1" applyAlignment="1">
      <alignment wrapText="1"/>
    </xf>
    <xf numFmtId="0" fontId="3" fillId="0" borderId="15" xfId="0" applyFont="1" applyBorder="1" applyAlignment="1">
      <alignment wrapText="1"/>
    </xf>
    <xf numFmtId="0" fontId="3" fillId="0" borderId="0" xfId="0" applyFont="1" applyAlignment="1">
      <alignment wrapText="1"/>
    </xf>
    <xf numFmtId="0" fontId="3" fillId="0" borderId="16" xfId="0" applyFont="1" applyBorder="1" applyAlignment="1">
      <alignment wrapText="1"/>
    </xf>
    <xf numFmtId="0" fontId="3" fillId="0" borderId="6" xfId="0" applyFont="1" applyBorder="1" applyAlignment="1">
      <alignment wrapText="1"/>
    </xf>
    <xf numFmtId="0" fontId="3" fillId="0" borderId="5" xfId="0" applyFont="1" applyBorder="1" applyAlignment="1">
      <alignment wrapText="1"/>
    </xf>
    <xf numFmtId="0" fontId="3" fillId="0" borderId="7" xfId="0" applyFont="1" applyBorder="1" applyAlignment="1">
      <alignment wrapText="1"/>
    </xf>
    <xf numFmtId="0" fontId="2" fillId="0" borderId="19"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xf numFmtId="0" fontId="0" fillId="0" borderId="18" xfId="0" applyBorder="1"/>
    <xf numFmtId="0" fontId="10" fillId="0" borderId="2" xfId="0" applyFont="1" applyBorder="1" applyAlignment="1">
      <alignment vertical="top"/>
    </xf>
    <xf numFmtId="0" fontId="10" fillId="0" borderId="3" xfId="0" applyFont="1" applyBorder="1" applyAlignment="1">
      <alignment vertical="top"/>
    </xf>
    <xf numFmtId="0" fontId="10" fillId="0" borderId="4" xfId="0" applyFont="1" applyBorder="1" applyAlignment="1">
      <alignment vertical="top"/>
    </xf>
    <xf numFmtId="0" fontId="0" fillId="0" borderId="3" xfId="0" applyBorder="1"/>
    <xf numFmtId="0" fontId="0" fillId="0" borderId="4" xfId="0" applyBorder="1"/>
    <xf numFmtId="0" fontId="0" fillId="0" borderId="6" xfId="0" applyBorder="1"/>
    <xf numFmtId="0" fontId="0" fillId="0" borderId="5" xfId="0" applyBorder="1"/>
    <xf numFmtId="0" fontId="0" fillId="0" borderId="7" xfId="0" applyBorder="1"/>
    <xf numFmtId="0" fontId="11" fillId="0" borderId="6" xfId="0" applyFont="1" applyBorder="1" applyAlignment="1" applyProtection="1">
      <alignment horizontal="center"/>
      <protection locked="0"/>
    </xf>
    <xf numFmtId="0" fontId="0" fillId="0" borderId="7" xfId="0" applyBorder="1" applyAlignment="1">
      <alignment horizontal="center"/>
    </xf>
    <xf numFmtId="0" fontId="18" fillId="0" borderId="0" xfId="0" applyFont="1" applyAlignment="1">
      <alignment horizontal="center" wrapText="1"/>
    </xf>
    <xf numFmtId="0" fontId="20" fillId="0" borderId="3" xfId="0" applyFont="1" applyBorder="1" applyAlignment="1">
      <alignment wrapText="1"/>
    </xf>
    <xf numFmtId="0" fontId="0" fillId="0" borderId="3" xfId="0" applyBorder="1" applyAlignment="1">
      <alignment wrapText="1"/>
    </xf>
    <xf numFmtId="0" fontId="0" fillId="0" borderId="0" xfId="0" applyAlignment="1">
      <alignment wrapText="1"/>
    </xf>
    <xf numFmtId="0" fontId="21" fillId="0" borderId="0" xfId="0" quotePrefix="1" applyFont="1" applyAlignment="1">
      <alignment vertical="top" wrapText="1"/>
    </xf>
    <xf numFmtId="0" fontId="0" fillId="0" borderId="0" xfId="0" applyAlignment="1">
      <alignmen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Border="1" applyAlignment="1">
      <alignment horizontal="left" wrapText="1"/>
    </xf>
    <xf numFmtId="0" fontId="8" fillId="0" borderId="4" xfId="0" applyFont="1" applyBorder="1" applyAlignment="1">
      <alignment horizontal="left" wrapText="1"/>
    </xf>
    <xf numFmtId="3" fontId="11" fillId="4" borderId="5" xfId="0" applyNumberFormat="1" applyFont="1" applyFill="1" applyBorder="1" applyAlignment="1" applyProtection="1">
      <alignment horizontal="center" vertical="top" wrapText="1"/>
      <protection locked="0"/>
    </xf>
    <xf numFmtId="0" fontId="0" fillId="0" borderId="5"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11" fillId="0" borderId="6" xfId="0" applyFont="1" applyBorder="1" applyAlignment="1">
      <alignment horizontal="center"/>
    </xf>
    <xf numFmtId="0" fontId="11" fillId="0" borderId="5" xfId="0" applyFont="1" applyBorder="1" applyAlignment="1">
      <alignment horizontal="center"/>
    </xf>
    <xf numFmtId="0" fontId="11" fillId="4" borderId="6"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23" fillId="0" borderId="0" xfId="0" applyFont="1" applyAlignment="1">
      <alignment horizontal="center"/>
    </xf>
    <xf numFmtId="0" fontId="0" fillId="0" borderId="5" xfId="0" applyBorder="1" applyAlignment="1">
      <alignment horizontal="center"/>
    </xf>
    <xf numFmtId="0" fontId="11" fillId="4" borderId="7" xfId="0" applyFont="1" applyFill="1" applyBorder="1" applyAlignment="1" applyProtection="1">
      <alignment horizontal="center"/>
      <protection locked="0"/>
    </xf>
    <xf numFmtId="14" fontId="11" fillId="4" borderId="0" xfId="0" applyNumberFormat="1" applyFont="1" applyFill="1" applyAlignment="1" applyProtection="1">
      <alignment horizontal="center"/>
      <protection locked="0"/>
    </xf>
    <xf numFmtId="0" fontId="11" fillId="4" borderId="0" xfId="0" applyFont="1" applyFill="1" applyAlignment="1" applyProtection="1">
      <alignment horizontal="center"/>
      <protection locked="0"/>
    </xf>
    <xf numFmtId="0" fontId="11" fillId="4" borderId="16" xfId="0" applyFont="1" applyFill="1" applyBorder="1" applyAlignment="1" applyProtection="1">
      <alignment horizontal="center"/>
      <protection locked="0"/>
    </xf>
    <xf numFmtId="0" fontId="0" fillId="0" borderId="17" xfId="0" applyBorder="1"/>
    <xf numFmtId="3" fontId="11" fillId="4" borderId="5" xfId="0" applyNumberFormat="1" applyFont="1" applyFill="1" applyBorder="1" applyAlignment="1">
      <alignment horizontal="center"/>
    </xf>
    <xf numFmtId="3" fontId="11" fillId="4" borderId="7" xfId="0" applyNumberFormat="1" applyFont="1" applyFill="1" applyBorder="1" applyAlignment="1">
      <alignment horizontal="center"/>
    </xf>
    <xf numFmtId="0" fontId="20" fillId="0" borderId="0" xfId="0" applyFont="1" applyAlignment="1">
      <alignment wrapText="1"/>
    </xf>
    <xf numFmtId="14" fontId="11" fillId="4" borderId="6" xfId="0" applyNumberFormat="1" applyFont="1" applyFill="1" applyBorder="1" applyAlignment="1">
      <alignment horizontal="center"/>
    </xf>
    <xf numFmtId="0" fontId="11" fillId="4" borderId="5" xfId="0" applyFont="1" applyFill="1" applyBorder="1" applyAlignment="1">
      <alignment horizontal="center"/>
    </xf>
    <xf numFmtId="0" fontId="11" fillId="4" borderId="7" xfId="0" applyFont="1" applyFill="1" applyBorder="1" applyAlignment="1">
      <alignment horizontal="center"/>
    </xf>
    <xf numFmtId="14" fontId="11" fillId="4" borderId="5" xfId="0" applyNumberFormat="1" applyFont="1" applyFill="1" applyBorder="1" applyAlignment="1">
      <alignment horizontal="center"/>
    </xf>
    <xf numFmtId="0" fontId="15"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1" fillId="4" borderId="6" xfId="0" applyFont="1" applyFill="1" applyBorder="1" applyAlignment="1">
      <alignment horizontal="center"/>
    </xf>
    <xf numFmtId="3" fontId="11" fillId="4" borderId="5" xfId="0" applyNumberFormat="1" applyFont="1" applyFill="1" applyBorder="1" applyAlignment="1">
      <alignment horizontal="center" vertical="top" wrapText="1"/>
    </xf>
    <xf numFmtId="3" fontId="11" fillId="4" borderId="7" xfId="0" applyNumberFormat="1" applyFont="1" applyFill="1" applyBorder="1" applyAlignment="1">
      <alignment horizontal="center" vertical="top" wrapText="1"/>
    </xf>
    <xf numFmtId="49" fontId="14" fillId="0" borderId="5" xfId="0" applyNumberFormat="1" applyFont="1" applyBorder="1" applyAlignment="1">
      <alignment horizontal="center" wrapText="1"/>
    </xf>
    <xf numFmtId="14" fontId="3" fillId="0" borderId="2" xfId="0" applyNumberFormat="1"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32</xdr:row>
      <xdr:rowOff>47625</xdr:rowOff>
    </xdr:from>
    <xdr:to>
      <xdr:col>0</xdr:col>
      <xdr:colOff>104775</xdr:colOff>
      <xdr:row>32</xdr:row>
      <xdr:rowOff>152400</xdr:rowOff>
    </xdr:to>
    <xdr:sp macro="" textlink="">
      <xdr:nvSpPr>
        <xdr:cNvPr id="2134" name="Rectangle 1">
          <a:extLst>
            <a:ext uri="{FF2B5EF4-FFF2-40B4-BE49-F238E27FC236}">
              <a16:creationId xmlns:a16="http://schemas.microsoft.com/office/drawing/2014/main" id="{FB0D02BE-7CB1-4FDF-9102-376FF3352F6D}"/>
            </a:ext>
          </a:extLst>
        </xdr:cNvPr>
        <xdr:cNvSpPr>
          <a:spLocks noChangeArrowheads="1"/>
        </xdr:cNvSpPr>
      </xdr:nvSpPr>
      <xdr:spPr bwMode="auto">
        <a:xfrm>
          <a:off x="38100" y="7162800"/>
          <a:ext cx="66675" cy="104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33</xdr:row>
      <xdr:rowOff>47625</xdr:rowOff>
    </xdr:from>
    <xdr:to>
      <xdr:col>0</xdr:col>
      <xdr:colOff>104775</xdr:colOff>
      <xdr:row>33</xdr:row>
      <xdr:rowOff>133350</xdr:rowOff>
    </xdr:to>
    <xdr:sp macro="" textlink="">
      <xdr:nvSpPr>
        <xdr:cNvPr id="2135" name="Rectangle 2">
          <a:extLst>
            <a:ext uri="{FF2B5EF4-FFF2-40B4-BE49-F238E27FC236}">
              <a16:creationId xmlns:a16="http://schemas.microsoft.com/office/drawing/2014/main" id="{A275E9BB-6504-4715-82A5-DD333F19B8F3}"/>
            </a:ext>
          </a:extLst>
        </xdr:cNvPr>
        <xdr:cNvSpPr>
          <a:spLocks noChangeArrowheads="1"/>
        </xdr:cNvSpPr>
      </xdr:nvSpPr>
      <xdr:spPr bwMode="auto">
        <a:xfrm>
          <a:off x="38100" y="7353300"/>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34</xdr:row>
      <xdr:rowOff>47625</xdr:rowOff>
    </xdr:from>
    <xdr:to>
      <xdr:col>0</xdr:col>
      <xdr:colOff>104775</xdr:colOff>
      <xdr:row>34</xdr:row>
      <xdr:rowOff>133350</xdr:rowOff>
    </xdr:to>
    <xdr:sp macro="" textlink="">
      <xdr:nvSpPr>
        <xdr:cNvPr id="2136" name="Rectangle 3">
          <a:extLst>
            <a:ext uri="{FF2B5EF4-FFF2-40B4-BE49-F238E27FC236}">
              <a16:creationId xmlns:a16="http://schemas.microsoft.com/office/drawing/2014/main" id="{27A46B9B-F526-4071-B017-80328866E261}"/>
            </a:ext>
          </a:extLst>
        </xdr:cNvPr>
        <xdr:cNvSpPr>
          <a:spLocks noChangeArrowheads="1"/>
        </xdr:cNvSpPr>
      </xdr:nvSpPr>
      <xdr:spPr bwMode="auto">
        <a:xfrm>
          <a:off x="38100" y="7515225"/>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35</xdr:row>
      <xdr:rowOff>47625</xdr:rowOff>
    </xdr:from>
    <xdr:to>
      <xdr:col>0</xdr:col>
      <xdr:colOff>104775</xdr:colOff>
      <xdr:row>35</xdr:row>
      <xdr:rowOff>133350</xdr:rowOff>
    </xdr:to>
    <xdr:sp macro="" textlink="">
      <xdr:nvSpPr>
        <xdr:cNvPr id="2137" name="Rectangle 4">
          <a:extLst>
            <a:ext uri="{FF2B5EF4-FFF2-40B4-BE49-F238E27FC236}">
              <a16:creationId xmlns:a16="http://schemas.microsoft.com/office/drawing/2014/main" id="{40D69764-DAA4-420C-81F1-F8A52A5F24A2}"/>
            </a:ext>
          </a:extLst>
        </xdr:cNvPr>
        <xdr:cNvSpPr>
          <a:spLocks noChangeArrowheads="1"/>
        </xdr:cNvSpPr>
      </xdr:nvSpPr>
      <xdr:spPr bwMode="auto">
        <a:xfrm>
          <a:off x="38100" y="7677150"/>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34</xdr:row>
      <xdr:rowOff>47625</xdr:rowOff>
    </xdr:from>
    <xdr:to>
      <xdr:col>0</xdr:col>
      <xdr:colOff>104775</xdr:colOff>
      <xdr:row>34</xdr:row>
      <xdr:rowOff>133350</xdr:rowOff>
    </xdr:to>
    <xdr:sp macro="" textlink="">
      <xdr:nvSpPr>
        <xdr:cNvPr id="2138" name="Rectangle 5">
          <a:extLst>
            <a:ext uri="{FF2B5EF4-FFF2-40B4-BE49-F238E27FC236}">
              <a16:creationId xmlns:a16="http://schemas.microsoft.com/office/drawing/2014/main" id="{FC42E736-8AE6-42DD-B489-33C6D6E8AD49}"/>
            </a:ext>
          </a:extLst>
        </xdr:cNvPr>
        <xdr:cNvSpPr>
          <a:spLocks noChangeArrowheads="1"/>
        </xdr:cNvSpPr>
      </xdr:nvSpPr>
      <xdr:spPr bwMode="auto">
        <a:xfrm>
          <a:off x="38100" y="7515225"/>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32</xdr:row>
      <xdr:rowOff>47625</xdr:rowOff>
    </xdr:from>
    <xdr:to>
      <xdr:col>0</xdr:col>
      <xdr:colOff>104775</xdr:colOff>
      <xdr:row>32</xdr:row>
      <xdr:rowOff>152400</xdr:rowOff>
    </xdr:to>
    <xdr:sp macro="" textlink="">
      <xdr:nvSpPr>
        <xdr:cNvPr id="2139" name="Rectangle 6">
          <a:extLst>
            <a:ext uri="{FF2B5EF4-FFF2-40B4-BE49-F238E27FC236}">
              <a16:creationId xmlns:a16="http://schemas.microsoft.com/office/drawing/2014/main" id="{F9569325-7DD7-499A-8F7B-638A295BD47C}"/>
            </a:ext>
          </a:extLst>
        </xdr:cNvPr>
        <xdr:cNvSpPr>
          <a:spLocks noChangeArrowheads="1"/>
        </xdr:cNvSpPr>
      </xdr:nvSpPr>
      <xdr:spPr bwMode="auto">
        <a:xfrm>
          <a:off x="38100" y="7162800"/>
          <a:ext cx="66675" cy="104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29</xdr:row>
      <xdr:rowOff>47625</xdr:rowOff>
    </xdr:from>
    <xdr:to>
      <xdr:col>0</xdr:col>
      <xdr:colOff>104775</xdr:colOff>
      <xdr:row>29</xdr:row>
      <xdr:rowOff>152400</xdr:rowOff>
    </xdr:to>
    <xdr:sp macro="" textlink="">
      <xdr:nvSpPr>
        <xdr:cNvPr id="1557" name="Rectangle 1">
          <a:extLst>
            <a:ext uri="{FF2B5EF4-FFF2-40B4-BE49-F238E27FC236}">
              <a16:creationId xmlns:a16="http://schemas.microsoft.com/office/drawing/2014/main" id="{89EA8885-94E1-4D14-828F-EC4BD454900E}"/>
            </a:ext>
          </a:extLst>
        </xdr:cNvPr>
        <xdr:cNvSpPr>
          <a:spLocks noChangeArrowheads="1"/>
        </xdr:cNvSpPr>
      </xdr:nvSpPr>
      <xdr:spPr bwMode="auto">
        <a:xfrm>
          <a:off x="38100" y="6896100"/>
          <a:ext cx="66675" cy="104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30</xdr:row>
      <xdr:rowOff>47625</xdr:rowOff>
    </xdr:from>
    <xdr:to>
      <xdr:col>0</xdr:col>
      <xdr:colOff>104775</xdr:colOff>
      <xdr:row>30</xdr:row>
      <xdr:rowOff>133350</xdr:rowOff>
    </xdr:to>
    <xdr:sp macro="" textlink="">
      <xdr:nvSpPr>
        <xdr:cNvPr id="1558" name="Rectangle 2">
          <a:extLst>
            <a:ext uri="{FF2B5EF4-FFF2-40B4-BE49-F238E27FC236}">
              <a16:creationId xmlns:a16="http://schemas.microsoft.com/office/drawing/2014/main" id="{8DA9C272-BA97-4983-8225-250FCA9EA35A}"/>
            </a:ext>
          </a:extLst>
        </xdr:cNvPr>
        <xdr:cNvSpPr>
          <a:spLocks noChangeArrowheads="1"/>
        </xdr:cNvSpPr>
      </xdr:nvSpPr>
      <xdr:spPr bwMode="auto">
        <a:xfrm>
          <a:off x="38100" y="7096125"/>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31</xdr:row>
      <xdr:rowOff>47625</xdr:rowOff>
    </xdr:from>
    <xdr:to>
      <xdr:col>0</xdr:col>
      <xdr:colOff>104775</xdr:colOff>
      <xdr:row>31</xdr:row>
      <xdr:rowOff>133350</xdr:rowOff>
    </xdr:to>
    <xdr:sp macro="" textlink="">
      <xdr:nvSpPr>
        <xdr:cNvPr id="1559" name="Rectangle 3">
          <a:extLst>
            <a:ext uri="{FF2B5EF4-FFF2-40B4-BE49-F238E27FC236}">
              <a16:creationId xmlns:a16="http://schemas.microsoft.com/office/drawing/2014/main" id="{AECF3163-A0ED-4F6E-B4B2-E2518DBA0B4B}"/>
            </a:ext>
          </a:extLst>
        </xdr:cNvPr>
        <xdr:cNvSpPr>
          <a:spLocks noChangeArrowheads="1"/>
        </xdr:cNvSpPr>
      </xdr:nvSpPr>
      <xdr:spPr bwMode="auto">
        <a:xfrm>
          <a:off x="38100" y="7258050"/>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32</xdr:row>
      <xdr:rowOff>47625</xdr:rowOff>
    </xdr:from>
    <xdr:to>
      <xdr:col>0</xdr:col>
      <xdr:colOff>104775</xdr:colOff>
      <xdr:row>32</xdr:row>
      <xdr:rowOff>133350</xdr:rowOff>
    </xdr:to>
    <xdr:sp macro="" textlink="">
      <xdr:nvSpPr>
        <xdr:cNvPr id="1560" name="Rectangle 4">
          <a:extLst>
            <a:ext uri="{FF2B5EF4-FFF2-40B4-BE49-F238E27FC236}">
              <a16:creationId xmlns:a16="http://schemas.microsoft.com/office/drawing/2014/main" id="{E4EA36E5-8E83-4CEC-AB8E-C0B1D3580E8E}"/>
            </a:ext>
          </a:extLst>
        </xdr:cNvPr>
        <xdr:cNvSpPr>
          <a:spLocks noChangeArrowheads="1"/>
        </xdr:cNvSpPr>
      </xdr:nvSpPr>
      <xdr:spPr bwMode="auto">
        <a:xfrm>
          <a:off x="38100" y="7419975"/>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38100</xdr:colOff>
      <xdr:row>31</xdr:row>
      <xdr:rowOff>47625</xdr:rowOff>
    </xdr:from>
    <xdr:to>
      <xdr:col>0</xdr:col>
      <xdr:colOff>104775</xdr:colOff>
      <xdr:row>31</xdr:row>
      <xdr:rowOff>133350</xdr:rowOff>
    </xdr:to>
    <xdr:sp macro="" textlink="">
      <xdr:nvSpPr>
        <xdr:cNvPr id="1561" name="Rectangle 5">
          <a:extLst>
            <a:ext uri="{FF2B5EF4-FFF2-40B4-BE49-F238E27FC236}">
              <a16:creationId xmlns:a16="http://schemas.microsoft.com/office/drawing/2014/main" id="{68CBF53A-A6E7-4E69-BC8F-3D80F935555A}"/>
            </a:ext>
          </a:extLst>
        </xdr:cNvPr>
        <xdr:cNvSpPr>
          <a:spLocks noChangeArrowheads="1"/>
        </xdr:cNvSpPr>
      </xdr:nvSpPr>
      <xdr:spPr bwMode="auto">
        <a:xfrm>
          <a:off x="38100" y="7258050"/>
          <a:ext cx="66675" cy="85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8</xdr:col>
      <xdr:colOff>47625</xdr:colOff>
      <xdr:row>15</xdr:row>
      <xdr:rowOff>19050</xdr:rowOff>
    </xdr:from>
    <xdr:to>
      <xdr:col>9</xdr:col>
      <xdr:colOff>19050</xdr:colOff>
      <xdr:row>17</xdr:row>
      <xdr:rowOff>133350</xdr:rowOff>
    </xdr:to>
    <xdr:sp macro="" textlink="">
      <xdr:nvSpPr>
        <xdr:cNvPr id="1562" name="Oval 6">
          <a:extLst>
            <a:ext uri="{FF2B5EF4-FFF2-40B4-BE49-F238E27FC236}">
              <a16:creationId xmlns:a16="http://schemas.microsoft.com/office/drawing/2014/main" id="{BD064753-D415-4BB6-B37C-4ECEF7AFFFDE}"/>
            </a:ext>
          </a:extLst>
        </xdr:cNvPr>
        <xdr:cNvSpPr>
          <a:spLocks noChangeArrowheads="1"/>
        </xdr:cNvSpPr>
      </xdr:nvSpPr>
      <xdr:spPr bwMode="auto">
        <a:xfrm>
          <a:off x="3248025" y="3267075"/>
          <a:ext cx="657225" cy="762000"/>
        </a:xfrm>
        <a:prstGeom prst="ellipse">
          <a:avLst/>
        </a:prstGeom>
        <a:solidFill>
          <a:srgbClr xmlns:mc="http://schemas.openxmlformats.org/markup-compatibility/2006" xmlns:a14="http://schemas.microsoft.com/office/drawing/2010/main" val="FFFF00" mc:Ignorable="a14" a14:legacySpreadsheetColorIndex="13">
            <a:alpha val="25098"/>
          </a:srgbClr>
        </a:solidFill>
        <a:ln w="9525">
          <a:round/>
          <a:headEnd/>
          <a:tailEnd/>
        </a:ln>
        <a:effectLst/>
        <a:scene3d>
          <a:camera prst="legacyObliqueTopRight">
            <a:rot lat="200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00" mc:Ignorable="a14" a14:legacySpreadsheetColorIndex="13"/>
          </a:contourClr>
        </a:sp3d>
        <a:extLst>
          <a:ext uri="{AF507438-7753-43E0-B8FC-AC1667EBCBE1}">
            <a14:hiddenEffects xmlns:a14="http://schemas.microsoft.com/office/drawing/2010/main">
              <a:effectLst>
                <a:outerShdw dist="35921" dir="2700000" algn="ctr" rotWithShape="0">
                  <a:srgbClr val="808080">
                    <a:alpha val="50000"/>
                  </a:srgbClr>
                </a:outerShdw>
              </a:effectLst>
            </a14:hiddenEffects>
          </a:ext>
        </a:extLst>
      </xdr:spPr>
    </xdr:sp>
    <xdr:clientData/>
  </xdr:twoCellAnchor>
  <xdr:twoCellAnchor>
    <xdr:from>
      <xdr:col>10</xdr:col>
      <xdr:colOff>85725</xdr:colOff>
      <xdr:row>15</xdr:row>
      <xdr:rowOff>19050</xdr:rowOff>
    </xdr:from>
    <xdr:to>
      <xdr:col>11</xdr:col>
      <xdr:colOff>57150</xdr:colOff>
      <xdr:row>17</xdr:row>
      <xdr:rowOff>133350</xdr:rowOff>
    </xdr:to>
    <xdr:sp macro="" textlink="">
      <xdr:nvSpPr>
        <xdr:cNvPr id="1563" name="Oval 7">
          <a:extLst>
            <a:ext uri="{FF2B5EF4-FFF2-40B4-BE49-F238E27FC236}">
              <a16:creationId xmlns:a16="http://schemas.microsoft.com/office/drawing/2014/main" id="{35796BE5-7420-4699-B438-18B9399C3273}"/>
            </a:ext>
          </a:extLst>
        </xdr:cNvPr>
        <xdr:cNvSpPr>
          <a:spLocks noChangeArrowheads="1"/>
        </xdr:cNvSpPr>
      </xdr:nvSpPr>
      <xdr:spPr bwMode="auto">
        <a:xfrm>
          <a:off x="4086225" y="3267075"/>
          <a:ext cx="657225" cy="762000"/>
        </a:xfrm>
        <a:prstGeom prst="ellipse">
          <a:avLst/>
        </a:prstGeom>
        <a:solidFill>
          <a:srgbClr xmlns:mc="http://schemas.openxmlformats.org/markup-compatibility/2006" xmlns:a14="http://schemas.microsoft.com/office/drawing/2010/main" val="00FF00" mc:Ignorable="a14" a14:legacySpreadsheetColorIndex="11">
            <a:alpha val="25098"/>
          </a:srgbClr>
        </a:solidFill>
        <a:ln w="9525">
          <a:round/>
          <a:headEnd/>
          <a:tailEnd/>
        </a:ln>
        <a:effectLst/>
        <a:scene3d>
          <a:camera prst="legacyObliqueTopRight">
            <a:rot lat="206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00FF00" mc:Ignorable="a14" a14:legacySpreadsheetColorIndex="11"/>
          </a:extrusionClr>
          <a:contourClr>
            <a:srgbClr xmlns:mc="http://schemas.openxmlformats.org/markup-compatibility/2006" xmlns:a14="http://schemas.microsoft.com/office/drawing/2010/main" val="00FF00" mc:Ignorable="a14" a14:legacySpreadsheetColorIndex="11"/>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66675</xdr:colOff>
      <xdr:row>15</xdr:row>
      <xdr:rowOff>9525</xdr:rowOff>
    </xdr:from>
    <xdr:to>
      <xdr:col>15</xdr:col>
      <xdr:colOff>47625</xdr:colOff>
      <xdr:row>17</xdr:row>
      <xdr:rowOff>133350</xdr:rowOff>
    </xdr:to>
    <xdr:sp macro="" textlink="">
      <xdr:nvSpPr>
        <xdr:cNvPr id="1564" name="Oval 8">
          <a:extLst>
            <a:ext uri="{FF2B5EF4-FFF2-40B4-BE49-F238E27FC236}">
              <a16:creationId xmlns:a16="http://schemas.microsoft.com/office/drawing/2014/main" id="{BB85DE88-FA5A-4EF2-8F16-35AF696F0C09}"/>
            </a:ext>
          </a:extLst>
        </xdr:cNvPr>
        <xdr:cNvSpPr>
          <a:spLocks noChangeArrowheads="1"/>
        </xdr:cNvSpPr>
      </xdr:nvSpPr>
      <xdr:spPr bwMode="auto">
        <a:xfrm>
          <a:off x="5667375" y="3257550"/>
          <a:ext cx="666750" cy="771525"/>
        </a:xfrm>
        <a:prstGeom prst="ellipse">
          <a:avLst/>
        </a:prstGeom>
        <a:solidFill>
          <a:srgbClr xmlns:mc="http://schemas.openxmlformats.org/markup-compatibility/2006" xmlns:a14="http://schemas.microsoft.com/office/drawing/2010/main" val="00FF00" mc:Ignorable="a14" a14:legacySpreadsheetColorIndex="11">
            <a:alpha val="25098"/>
          </a:srgbClr>
        </a:solidFill>
        <a:ln w="9525">
          <a:round/>
          <a:headEnd/>
          <a:tailEnd/>
        </a:ln>
        <a:effectLst/>
        <a:scene3d>
          <a:camera prst="legacyObliqueTopRight">
            <a:rot lat="209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00FF00" mc:Ignorable="a14" a14:legacySpreadsheetColorIndex="11"/>
          </a:extrusionClr>
          <a:contourClr>
            <a:srgbClr xmlns:mc="http://schemas.openxmlformats.org/markup-compatibility/2006" xmlns:a14="http://schemas.microsoft.com/office/drawing/2010/main" val="00FF00" mc:Ignorable="a14" a14:legacySpreadsheetColorIndex="11"/>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85725</xdr:colOff>
      <xdr:row>15</xdr:row>
      <xdr:rowOff>19050</xdr:rowOff>
    </xdr:from>
    <xdr:to>
      <xdr:col>13</xdr:col>
      <xdr:colOff>57150</xdr:colOff>
      <xdr:row>17</xdr:row>
      <xdr:rowOff>133350</xdr:rowOff>
    </xdr:to>
    <xdr:sp macro="" textlink="">
      <xdr:nvSpPr>
        <xdr:cNvPr id="1565" name="Oval 9">
          <a:extLst>
            <a:ext uri="{FF2B5EF4-FFF2-40B4-BE49-F238E27FC236}">
              <a16:creationId xmlns:a16="http://schemas.microsoft.com/office/drawing/2014/main" id="{AB53FB90-2968-4F79-8063-33DBA979310C}"/>
            </a:ext>
          </a:extLst>
        </xdr:cNvPr>
        <xdr:cNvSpPr>
          <a:spLocks noChangeArrowheads="1"/>
        </xdr:cNvSpPr>
      </xdr:nvSpPr>
      <xdr:spPr bwMode="auto">
        <a:xfrm>
          <a:off x="4886325" y="3267075"/>
          <a:ext cx="657225" cy="762000"/>
        </a:xfrm>
        <a:prstGeom prst="ellipse">
          <a:avLst/>
        </a:prstGeom>
        <a:solidFill>
          <a:srgbClr xmlns:mc="http://schemas.openxmlformats.org/markup-compatibility/2006" xmlns:a14="http://schemas.microsoft.com/office/drawing/2010/main" val="FFFF00" mc:Ignorable="a14" a14:legacySpreadsheetColorIndex="13">
            <a:alpha val="25098"/>
          </a:srgbClr>
        </a:solidFill>
        <a:ln w="9525">
          <a:round/>
          <a:headEnd/>
          <a:tailEnd/>
        </a:ln>
        <a:effectLst/>
        <a:scene3d>
          <a:camera prst="legacyObliqueTopRight">
            <a:rot lat="209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00" mc:Ignorable="a14" a14:legacySpreadsheetColorIndex="13"/>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85725</xdr:colOff>
      <xdr:row>15</xdr:row>
      <xdr:rowOff>19050</xdr:rowOff>
    </xdr:from>
    <xdr:to>
      <xdr:col>17</xdr:col>
      <xdr:colOff>66675</xdr:colOff>
      <xdr:row>17</xdr:row>
      <xdr:rowOff>133350</xdr:rowOff>
    </xdr:to>
    <xdr:sp macro="" textlink="">
      <xdr:nvSpPr>
        <xdr:cNvPr id="1566" name="Oval 10">
          <a:extLst>
            <a:ext uri="{FF2B5EF4-FFF2-40B4-BE49-F238E27FC236}">
              <a16:creationId xmlns:a16="http://schemas.microsoft.com/office/drawing/2014/main" id="{C1B63860-265B-4D08-B16E-C4CC91D4E674}"/>
            </a:ext>
          </a:extLst>
        </xdr:cNvPr>
        <xdr:cNvSpPr>
          <a:spLocks noChangeArrowheads="1"/>
        </xdr:cNvSpPr>
      </xdr:nvSpPr>
      <xdr:spPr bwMode="auto">
        <a:xfrm>
          <a:off x="6486525" y="3267075"/>
          <a:ext cx="666750" cy="762000"/>
        </a:xfrm>
        <a:prstGeom prst="ellipse">
          <a:avLst/>
        </a:prstGeom>
        <a:solidFill>
          <a:srgbClr xmlns:mc="http://schemas.openxmlformats.org/markup-compatibility/2006" xmlns:a14="http://schemas.microsoft.com/office/drawing/2010/main" val="FFFF00" mc:Ignorable="a14" a14:legacySpreadsheetColorIndex="13">
            <a:alpha val="25098"/>
          </a:srgbClr>
        </a:solidFill>
        <a:ln w="9525">
          <a:round/>
          <a:headEnd/>
          <a:tailEnd/>
        </a:ln>
        <a:effectLst/>
        <a:scene3d>
          <a:camera prst="legacyObliqueTopRight">
            <a:rot lat="209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00" mc:Ignorable="a14" a14:legacySpreadsheetColorIndex="13"/>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85725</xdr:colOff>
      <xdr:row>15</xdr:row>
      <xdr:rowOff>0</xdr:rowOff>
    </xdr:from>
    <xdr:to>
      <xdr:col>21</xdr:col>
      <xdr:colOff>66675</xdr:colOff>
      <xdr:row>17</xdr:row>
      <xdr:rowOff>123825</xdr:rowOff>
    </xdr:to>
    <xdr:sp macro="" textlink="">
      <xdr:nvSpPr>
        <xdr:cNvPr id="1567" name="Oval 11">
          <a:extLst>
            <a:ext uri="{FF2B5EF4-FFF2-40B4-BE49-F238E27FC236}">
              <a16:creationId xmlns:a16="http://schemas.microsoft.com/office/drawing/2014/main" id="{A4D2CB18-3594-4C94-821A-2A531BF324CA}"/>
            </a:ext>
          </a:extLst>
        </xdr:cNvPr>
        <xdr:cNvSpPr>
          <a:spLocks noChangeArrowheads="1"/>
        </xdr:cNvSpPr>
      </xdr:nvSpPr>
      <xdr:spPr bwMode="auto">
        <a:xfrm>
          <a:off x="8086725" y="3248025"/>
          <a:ext cx="666750" cy="771525"/>
        </a:xfrm>
        <a:prstGeom prst="ellipse">
          <a:avLst/>
        </a:prstGeom>
        <a:solidFill>
          <a:srgbClr xmlns:mc="http://schemas.openxmlformats.org/markup-compatibility/2006" xmlns:a14="http://schemas.microsoft.com/office/drawing/2010/main" val="FF00FF" mc:Ignorable="a14" a14:legacySpreadsheetColorIndex="14">
            <a:alpha val="25098"/>
          </a:srgbClr>
        </a:solidFill>
        <a:ln w="9525">
          <a:round/>
          <a:headEnd/>
          <a:tailEnd/>
        </a:ln>
        <a:effectLst/>
        <a:scene3d>
          <a:camera prst="legacyObliqueTopRight">
            <a:rot lat="209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00FF" mc:Ignorable="a14" a14:legacySpreadsheetColorIndex="14"/>
          </a:extrusionClr>
          <a:contourClr>
            <a:srgbClr xmlns:mc="http://schemas.openxmlformats.org/markup-compatibility/2006" xmlns:a14="http://schemas.microsoft.com/office/drawing/2010/main" val="FF00FF" mc:Ignorable="a14" a14:legacySpreadsheetColorIndex="14"/>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304800</xdr:colOff>
      <xdr:row>18</xdr:row>
      <xdr:rowOff>228600</xdr:rowOff>
    </xdr:from>
    <xdr:to>
      <xdr:col>6</xdr:col>
      <xdr:colOff>542925</xdr:colOff>
      <xdr:row>20</xdr:row>
      <xdr:rowOff>66675</xdr:rowOff>
    </xdr:to>
    <xdr:sp macro="" textlink="">
      <xdr:nvSpPr>
        <xdr:cNvPr id="1036" name="Text Box 12">
          <a:extLst>
            <a:ext uri="{FF2B5EF4-FFF2-40B4-BE49-F238E27FC236}">
              <a16:creationId xmlns:a16="http://schemas.microsoft.com/office/drawing/2014/main" id="{EF2FC3D0-91A0-4751-9F36-68C8BF8CC23C}"/>
            </a:ext>
          </a:extLst>
        </xdr:cNvPr>
        <xdr:cNvSpPr txBox="1">
          <a:spLocks noChangeArrowheads="1"/>
        </xdr:cNvSpPr>
      </xdr:nvSpPr>
      <xdr:spPr bwMode="auto">
        <a:xfrm>
          <a:off x="1905000" y="4448175"/>
          <a:ext cx="1038225" cy="485775"/>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xmlns:mc="http://schemas.openxmlformats.org/markup-compatibility/2006" val="FFFFFF" mc:Ignorable="a14" a14:legacySpreadsheetColorIndex="9"/>
                </a:outerShdw>
              </a:effectLst>
            </a14:hiddenEffects>
          </a:ext>
        </a:extLst>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From Column 9 of Prior Year</a:t>
          </a:r>
        </a:p>
      </xdr:txBody>
    </xdr:sp>
    <xdr:clientData/>
  </xdr:twoCellAnchor>
  <xdr:twoCellAnchor>
    <xdr:from>
      <xdr:col>6</xdr:col>
      <xdr:colOff>85725</xdr:colOff>
      <xdr:row>17</xdr:row>
      <xdr:rowOff>85725</xdr:rowOff>
    </xdr:from>
    <xdr:to>
      <xdr:col>8</xdr:col>
      <xdr:colOff>123825</xdr:colOff>
      <xdr:row>18</xdr:row>
      <xdr:rowOff>190500</xdr:rowOff>
    </xdr:to>
    <xdr:sp macro="" textlink="">
      <xdr:nvSpPr>
        <xdr:cNvPr id="1569" name="Line 13">
          <a:extLst>
            <a:ext uri="{FF2B5EF4-FFF2-40B4-BE49-F238E27FC236}">
              <a16:creationId xmlns:a16="http://schemas.microsoft.com/office/drawing/2014/main" id="{A29CBF74-86DB-49BC-B92C-EF6008331F02}"/>
            </a:ext>
          </a:extLst>
        </xdr:cNvPr>
        <xdr:cNvSpPr>
          <a:spLocks noChangeShapeType="1"/>
        </xdr:cNvSpPr>
      </xdr:nvSpPr>
      <xdr:spPr bwMode="auto">
        <a:xfrm flipV="1">
          <a:off x="2486025" y="3981450"/>
          <a:ext cx="838200" cy="4286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47625</xdr:colOff>
      <xdr:row>19</xdr:row>
      <xdr:rowOff>142875</xdr:rowOff>
    </xdr:from>
    <xdr:to>
      <xdr:col>10</xdr:col>
      <xdr:colOff>381000</xdr:colOff>
      <xdr:row>25</xdr:row>
      <xdr:rowOff>95250</xdr:rowOff>
    </xdr:to>
    <xdr:sp macro="" textlink="">
      <xdr:nvSpPr>
        <xdr:cNvPr id="1038" name="Text Box 14">
          <a:extLst>
            <a:ext uri="{FF2B5EF4-FFF2-40B4-BE49-F238E27FC236}">
              <a16:creationId xmlns:a16="http://schemas.microsoft.com/office/drawing/2014/main" id="{FEDB6184-6DB4-4185-ACA1-1B738C3D8A07}"/>
            </a:ext>
          </a:extLst>
        </xdr:cNvPr>
        <xdr:cNvSpPr txBox="1">
          <a:spLocks noChangeArrowheads="1"/>
        </xdr:cNvSpPr>
      </xdr:nvSpPr>
      <xdr:spPr bwMode="auto">
        <a:xfrm>
          <a:off x="3248025" y="4686300"/>
          <a:ext cx="1133475" cy="1571625"/>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00FF00" mc:Ignorable="a14" a14:legacySpreadsheetColorIndex="11"/>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From L-4028</a:t>
          </a:r>
        </a:p>
        <a:p>
          <a:pPr algn="ctr" rtl="0">
            <a:defRPr sz="1000"/>
          </a:pPr>
          <a:r>
            <a:rPr lang="en-US" sz="1000" b="1" i="0" u="none" strike="noStrike" baseline="0">
              <a:solidFill>
                <a:srgbClr val="000000"/>
              </a:solidFill>
              <a:latin typeface="Arial"/>
              <a:cs typeface="Arial"/>
            </a:rPr>
            <a:t>"Headlee"</a:t>
          </a:r>
        </a:p>
        <a:p>
          <a:pPr algn="ctr" rtl="0">
            <a:defRPr sz="1000"/>
          </a:pPr>
          <a:r>
            <a:rPr lang="en-US" sz="1000" b="1" i="0" u="none" strike="noStrike" baseline="0">
              <a:solidFill>
                <a:srgbClr val="000000"/>
              </a:solidFill>
              <a:latin typeface="Arial"/>
              <a:cs typeface="Arial"/>
            </a:rPr>
            <a:t>or 1.0000 if it's  new or a renewal of a millage voted after May 31 of the Calendar Year</a:t>
          </a:r>
        </a:p>
        <a:p>
          <a:pPr algn="ctr" rtl="0">
            <a:defRPr sz="1000"/>
          </a:pPr>
          <a:endParaRPr lang="en-US" sz="1000" b="1" i="0" u="none" strike="noStrike" baseline="0">
            <a:solidFill>
              <a:srgbClr val="000000"/>
            </a:solidFill>
            <a:latin typeface="Arial"/>
            <a:cs typeface="Arial"/>
          </a:endParaRPr>
        </a:p>
      </xdr:txBody>
    </xdr:sp>
    <xdr:clientData/>
  </xdr:twoCellAnchor>
  <xdr:twoCellAnchor>
    <xdr:from>
      <xdr:col>14</xdr:col>
      <xdr:colOff>276225</xdr:colOff>
      <xdr:row>19</xdr:row>
      <xdr:rowOff>57150</xdr:rowOff>
    </xdr:from>
    <xdr:to>
      <xdr:col>16</xdr:col>
      <xdr:colOff>514350</xdr:colOff>
      <xdr:row>21</xdr:row>
      <xdr:rowOff>114300</xdr:rowOff>
    </xdr:to>
    <xdr:sp macro="" textlink="">
      <xdr:nvSpPr>
        <xdr:cNvPr id="1039" name="Text Box 15">
          <a:extLst>
            <a:ext uri="{FF2B5EF4-FFF2-40B4-BE49-F238E27FC236}">
              <a16:creationId xmlns:a16="http://schemas.microsoft.com/office/drawing/2014/main" id="{C6171BA7-5CE6-47EE-8BD1-5A4F0307D06E}"/>
            </a:ext>
          </a:extLst>
        </xdr:cNvPr>
        <xdr:cNvSpPr txBox="1">
          <a:spLocks noChangeArrowheads="1"/>
        </xdr:cNvSpPr>
      </xdr:nvSpPr>
      <xdr:spPr bwMode="auto">
        <a:xfrm>
          <a:off x="5876925" y="4600575"/>
          <a:ext cx="1038225" cy="70485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00FF00" mc:Ignorable="a14" a14:legacySpreadsheetColorIndex="11"/>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From L-4028</a:t>
          </a:r>
        </a:p>
        <a:p>
          <a:pPr algn="ctr" rtl="0">
            <a:defRPr sz="1000"/>
          </a:pPr>
          <a:r>
            <a:rPr lang="en-US" sz="1000" b="1" i="0" u="none" strike="noStrike" baseline="0">
              <a:solidFill>
                <a:srgbClr val="000000"/>
              </a:solidFill>
              <a:latin typeface="Arial"/>
              <a:cs typeface="Arial"/>
            </a:rPr>
            <a:t>"Truth in Assessing"</a:t>
          </a:r>
        </a:p>
        <a:p>
          <a:pPr algn="ctr" rtl="0">
            <a:defRPr sz="1000"/>
          </a:pPr>
          <a:endParaRPr lang="en-US" sz="1000" b="1" i="0" u="none" strike="noStrike" baseline="0">
            <a:solidFill>
              <a:srgbClr val="000000"/>
            </a:solidFill>
            <a:latin typeface="Arial"/>
            <a:cs typeface="Arial"/>
          </a:endParaRPr>
        </a:p>
      </xdr:txBody>
    </xdr:sp>
    <xdr:clientData/>
  </xdr:twoCellAnchor>
  <xdr:twoCellAnchor>
    <xdr:from>
      <xdr:col>14</xdr:col>
      <xdr:colOff>600075</xdr:colOff>
      <xdr:row>17</xdr:row>
      <xdr:rowOff>152400</xdr:rowOff>
    </xdr:from>
    <xdr:to>
      <xdr:col>15</xdr:col>
      <xdr:colOff>57150</xdr:colOff>
      <xdr:row>19</xdr:row>
      <xdr:rowOff>19050</xdr:rowOff>
    </xdr:to>
    <xdr:sp macro="" textlink="">
      <xdr:nvSpPr>
        <xdr:cNvPr id="1572" name="Line 16">
          <a:extLst>
            <a:ext uri="{FF2B5EF4-FFF2-40B4-BE49-F238E27FC236}">
              <a16:creationId xmlns:a16="http://schemas.microsoft.com/office/drawing/2014/main" id="{D0618106-99EA-4E99-8BD4-180AEE262386}"/>
            </a:ext>
          </a:extLst>
        </xdr:cNvPr>
        <xdr:cNvSpPr>
          <a:spLocks noChangeShapeType="1"/>
        </xdr:cNvSpPr>
      </xdr:nvSpPr>
      <xdr:spPr bwMode="auto">
        <a:xfrm flipH="1" flipV="1">
          <a:off x="6200775" y="4048125"/>
          <a:ext cx="142875" cy="5143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666750</xdr:colOff>
      <xdr:row>17</xdr:row>
      <xdr:rowOff>161925</xdr:rowOff>
    </xdr:from>
    <xdr:to>
      <xdr:col>10</xdr:col>
      <xdr:colOff>276225</xdr:colOff>
      <xdr:row>19</xdr:row>
      <xdr:rowOff>104775</xdr:rowOff>
    </xdr:to>
    <xdr:sp macro="" textlink="">
      <xdr:nvSpPr>
        <xdr:cNvPr id="1573" name="Line 17">
          <a:extLst>
            <a:ext uri="{FF2B5EF4-FFF2-40B4-BE49-F238E27FC236}">
              <a16:creationId xmlns:a16="http://schemas.microsoft.com/office/drawing/2014/main" id="{8B9F8DE8-2274-4813-89C4-5B77B719EBB6}"/>
            </a:ext>
          </a:extLst>
        </xdr:cNvPr>
        <xdr:cNvSpPr>
          <a:spLocks noChangeShapeType="1"/>
        </xdr:cNvSpPr>
      </xdr:nvSpPr>
      <xdr:spPr bwMode="auto">
        <a:xfrm flipV="1">
          <a:off x="3867150" y="4057650"/>
          <a:ext cx="409575" cy="5905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16</xdr:col>
      <xdr:colOff>0</xdr:colOff>
      <xdr:row>22</xdr:row>
      <xdr:rowOff>161925</xdr:rowOff>
    </xdr:from>
    <xdr:to>
      <xdr:col>16</xdr:col>
      <xdr:colOff>114300</xdr:colOff>
      <xdr:row>23</xdr:row>
      <xdr:rowOff>66675</xdr:rowOff>
    </xdr:to>
    <xdr:sp macro="" textlink="">
      <xdr:nvSpPr>
        <xdr:cNvPr id="1574" name="Text Box 18">
          <a:extLst>
            <a:ext uri="{FF2B5EF4-FFF2-40B4-BE49-F238E27FC236}">
              <a16:creationId xmlns:a16="http://schemas.microsoft.com/office/drawing/2014/main" id="{5BFD0BD7-DCC8-4D30-A995-3476A562560D}"/>
            </a:ext>
          </a:extLst>
        </xdr:cNvPr>
        <xdr:cNvSpPr txBox="1">
          <a:spLocks noChangeArrowheads="1"/>
        </xdr:cNvSpPr>
      </xdr:nvSpPr>
      <xdr:spPr bwMode="auto">
        <a:xfrm>
          <a:off x="6400800" y="5676900"/>
          <a:ext cx="114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676275</xdr:colOff>
      <xdr:row>18</xdr:row>
      <xdr:rowOff>323850</xdr:rowOff>
    </xdr:from>
    <xdr:to>
      <xdr:col>14</xdr:col>
      <xdr:colOff>104775</xdr:colOff>
      <xdr:row>23</xdr:row>
      <xdr:rowOff>57150</xdr:rowOff>
    </xdr:to>
    <xdr:sp macro="" textlink="">
      <xdr:nvSpPr>
        <xdr:cNvPr id="1043" name="Text Box 19">
          <a:extLst>
            <a:ext uri="{FF2B5EF4-FFF2-40B4-BE49-F238E27FC236}">
              <a16:creationId xmlns:a16="http://schemas.microsoft.com/office/drawing/2014/main" id="{A33A18B7-85F0-4318-9AF0-D38AF70CC0AC}"/>
            </a:ext>
          </a:extLst>
        </xdr:cNvPr>
        <xdr:cNvSpPr txBox="1">
          <a:spLocks noChangeArrowheads="1"/>
        </xdr:cNvSpPr>
      </xdr:nvSpPr>
      <xdr:spPr bwMode="auto">
        <a:xfrm>
          <a:off x="4676775" y="4543425"/>
          <a:ext cx="1028700" cy="135255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Column 5 multiplied by Column 6 truncated or rounded down to 4 places past the decimal</a:t>
          </a:r>
        </a:p>
      </xdr:txBody>
    </xdr:sp>
    <xdr:clientData/>
  </xdr:twoCellAnchor>
  <xdr:twoCellAnchor>
    <xdr:from>
      <xdr:col>12</xdr:col>
      <xdr:colOff>409575</xdr:colOff>
      <xdr:row>17</xdr:row>
      <xdr:rowOff>180975</xdr:rowOff>
    </xdr:from>
    <xdr:to>
      <xdr:col>12</xdr:col>
      <xdr:colOff>504825</xdr:colOff>
      <xdr:row>18</xdr:row>
      <xdr:rowOff>285750</xdr:rowOff>
    </xdr:to>
    <xdr:sp macro="" textlink="">
      <xdr:nvSpPr>
        <xdr:cNvPr id="1576" name="Line 20">
          <a:extLst>
            <a:ext uri="{FF2B5EF4-FFF2-40B4-BE49-F238E27FC236}">
              <a16:creationId xmlns:a16="http://schemas.microsoft.com/office/drawing/2014/main" id="{184056AD-A725-4151-97C4-4AE32A60CF5A}"/>
            </a:ext>
          </a:extLst>
        </xdr:cNvPr>
        <xdr:cNvSpPr>
          <a:spLocks noChangeShapeType="1"/>
        </xdr:cNvSpPr>
      </xdr:nvSpPr>
      <xdr:spPr bwMode="auto">
        <a:xfrm flipV="1">
          <a:off x="5210175" y="4076700"/>
          <a:ext cx="95250" cy="4286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190500</xdr:rowOff>
    </xdr:from>
    <xdr:to>
      <xdr:col>20</xdr:col>
      <xdr:colOff>66675</xdr:colOff>
      <xdr:row>22</xdr:row>
      <xdr:rowOff>247650</xdr:rowOff>
    </xdr:to>
    <xdr:sp macro="" textlink="">
      <xdr:nvSpPr>
        <xdr:cNvPr id="1045" name="Text Box 21">
          <a:extLst>
            <a:ext uri="{FF2B5EF4-FFF2-40B4-BE49-F238E27FC236}">
              <a16:creationId xmlns:a16="http://schemas.microsoft.com/office/drawing/2014/main" id="{8139D32D-4537-4145-913F-1AF9358A9797}"/>
            </a:ext>
          </a:extLst>
        </xdr:cNvPr>
        <xdr:cNvSpPr txBox="1">
          <a:spLocks noChangeArrowheads="1"/>
        </xdr:cNvSpPr>
      </xdr:nvSpPr>
      <xdr:spPr bwMode="auto">
        <a:xfrm>
          <a:off x="7086600" y="4410075"/>
          <a:ext cx="981075" cy="135255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xmlns:mc="http://schemas.openxmlformats.org/markup-compatibility/2006" val="FFFF00" mc:Ignorable="a14" a14:legacySpreadsheetColorIndex="13"/>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Column 7 multiplied by Column 8 truncated or rounded down to 4 places past the decimal</a:t>
          </a:r>
        </a:p>
      </xdr:txBody>
    </xdr:sp>
    <xdr:clientData/>
  </xdr:twoCellAnchor>
  <xdr:twoCellAnchor>
    <xdr:from>
      <xdr:col>17</xdr:col>
      <xdr:colOff>38100</xdr:colOff>
      <xdr:row>17</xdr:row>
      <xdr:rowOff>57150</xdr:rowOff>
    </xdr:from>
    <xdr:to>
      <xdr:col>18</xdr:col>
      <xdr:colOff>409575</xdr:colOff>
      <xdr:row>18</xdr:row>
      <xdr:rowOff>152400</xdr:rowOff>
    </xdr:to>
    <xdr:sp macro="" textlink="">
      <xdr:nvSpPr>
        <xdr:cNvPr id="1578" name="Line 22">
          <a:extLst>
            <a:ext uri="{FF2B5EF4-FFF2-40B4-BE49-F238E27FC236}">
              <a16:creationId xmlns:a16="http://schemas.microsoft.com/office/drawing/2014/main" id="{30D409F4-6D5E-4905-A7AB-B7507BCBBBDD}"/>
            </a:ext>
          </a:extLst>
        </xdr:cNvPr>
        <xdr:cNvSpPr>
          <a:spLocks noChangeShapeType="1"/>
        </xdr:cNvSpPr>
      </xdr:nvSpPr>
      <xdr:spPr bwMode="auto">
        <a:xfrm flipH="1" flipV="1">
          <a:off x="7124700" y="3952875"/>
          <a:ext cx="485775" cy="4191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47625</xdr:colOff>
      <xdr:row>18</xdr:row>
      <xdr:rowOff>238125</xdr:rowOff>
    </xdr:from>
    <xdr:to>
      <xdr:col>24</xdr:col>
      <xdr:colOff>19050</xdr:colOff>
      <xdr:row>26</xdr:row>
      <xdr:rowOff>95250</xdr:rowOff>
    </xdr:to>
    <xdr:sp macro="" textlink="">
      <xdr:nvSpPr>
        <xdr:cNvPr id="1047" name="Text Box 23">
          <a:extLst>
            <a:ext uri="{FF2B5EF4-FFF2-40B4-BE49-F238E27FC236}">
              <a16:creationId xmlns:a16="http://schemas.microsoft.com/office/drawing/2014/main" id="{0C43205A-AF0A-46E4-9BD5-C0AE5188DDD2}"/>
            </a:ext>
          </a:extLst>
        </xdr:cNvPr>
        <xdr:cNvSpPr txBox="1">
          <a:spLocks noChangeArrowheads="1"/>
        </xdr:cNvSpPr>
      </xdr:nvSpPr>
      <xdr:spPr bwMode="auto">
        <a:xfrm>
          <a:off x="8734425" y="4457700"/>
          <a:ext cx="1485900" cy="1990725"/>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00FF" mc:Ignorable="a14" a14:legacySpreadsheetColorIndex="14"/>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Millage requested cannot exceed the maximum allowable from column 9, also cannot exceed any additional rollbacks imposed by "Truth in Taxation" without compliance with T&amp;T hearings or the Truth in Budgeting Act</a:t>
          </a:r>
        </a:p>
      </xdr:txBody>
    </xdr:sp>
    <xdr:clientData/>
  </xdr:twoCellAnchor>
  <xdr:twoCellAnchor>
    <xdr:from>
      <xdr:col>21</xdr:col>
      <xdr:colOff>66675</xdr:colOff>
      <xdr:row>17</xdr:row>
      <xdr:rowOff>85725</xdr:rowOff>
    </xdr:from>
    <xdr:to>
      <xdr:col>22</xdr:col>
      <xdr:colOff>666750</xdr:colOff>
      <xdr:row>18</xdr:row>
      <xdr:rowOff>200025</xdr:rowOff>
    </xdr:to>
    <xdr:sp macro="" textlink="">
      <xdr:nvSpPr>
        <xdr:cNvPr id="1580" name="Line 24">
          <a:extLst>
            <a:ext uri="{FF2B5EF4-FFF2-40B4-BE49-F238E27FC236}">
              <a16:creationId xmlns:a16="http://schemas.microsoft.com/office/drawing/2014/main" id="{30F3716F-0BCB-4F72-946A-C5E0BC4FBBC1}"/>
            </a:ext>
          </a:extLst>
        </xdr:cNvPr>
        <xdr:cNvSpPr>
          <a:spLocks noChangeShapeType="1"/>
        </xdr:cNvSpPr>
      </xdr:nvSpPr>
      <xdr:spPr bwMode="auto">
        <a:xfrm flipH="1" flipV="1">
          <a:off x="8753475" y="3981450"/>
          <a:ext cx="714375" cy="4381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66675</xdr:colOff>
      <xdr:row>7</xdr:row>
      <xdr:rowOff>47625</xdr:rowOff>
    </xdr:from>
    <xdr:to>
      <xdr:col>16</xdr:col>
      <xdr:colOff>438150</xdr:colOff>
      <xdr:row>9</xdr:row>
      <xdr:rowOff>114300</xdr:rowOff>
    </xdr:to>
    <xdr:sp macro="" textlink="">
      <xdr:nvSpPr>
        <xdr:cNvPr id="1581" name="Oval 25">
          <a:extLst>
            <a:ext uri="{FF2B5EF4-FFF2-40B4-BE49-F238E27FC236}">
              <a16:creationId xmlns:a16="http://schemas.microsoft.com/office/drawing/2014/main" id="{2A981C7A-A232-469A-9950-7E605C661731}"/>
            </a:ext>
          </a:extLst>
        </xdr:cNvPr>
        <xdr:cNvSpPr>
          <a:spLocks noChangeArrowheads="1"/>
        </xdr:cNvSpPr>
      </xdr:nvSpPr>
      <xdr:spPr bwMode="auto">
        <a:xfrm>
          <a:off x="5667375" y="1314450"/>
          <a:ext cx="1171575" cy="390525"/>
        </a:xfrm>
        <a:prstGeom prst="ellipse">
          <a:avLst/>
        </a:prstGeom>
        <a:solidFill>
          <a:srgbClr xmlns:mc="http://schemas.openxmlformats.org/markup-compatibility/2006" xmlns:a14="http://schemas.microsoft.com/office/drawing/2010/main" val="00FF00" mc:Ignorable="a14" a14:legacySpreadsheetColorIndex="11">
            <a:alpha val="25098"/>
          </a:srgbClr>
        </a:solidFill>
        <a:ln w="9525">
          <a:round/>
          <a:headEnd/>
          <a:tailEnd/>
        </a:ln>
        <a:effectLst/>
        <a:scene3d>
          <a:camera prst="legacyObliqueTopRight">
            <a:rot lat="21299986" lon="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00FF00" mc:Ignorable="a14" a14:legacySpreadsheetColorIndex="11"/>
          </a:extrusionClr>
          <a:contourClr>
            <a:srgbClr xmlns:mc="http://schemas.openxmlformats.org/markup-compatibility/2006" xmlns:a14="http://schemas.microsoft.com/office/drawing/2010/main" val="00FF00" mc:Ignorable="a14" a14:legacySpreadsheetColorIndex="11"/>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314325</xdr:colOff>
      <xdr:row>7</xdr:row>
      <xdr:rowOff>95250</xdr:rowOff>
    </xdr:from>
    <xdr:to>
      <xdr:col>22</xdr:col>
      <xdr:colOff>95250</xdr:colOff>
      <xdr:row>12</xdr:row>
      <xdr:rowOff>0</xdr:rowOff>
    </xdr:to>
    <xdr:sp macro="" textlink="">
      <xdr:nvSpPr>
        <xdr:cNvPr id="1050" name="Text Box 26">
          <a:extLst>
            <a:ext uri="{FF2B5EF4-FFF2-40B4-BE49-F238E27FC236}">
              <a16:creationId xmlns:a16="http://schemas.microsoft.com/office/drawing/2014/main" id="{3959E83A-BF73-4B98-8B07-257BE099822D}"/>
            </a:ext>
          </a:extLst>
        </xdr:cNvPr>
        <xdr:cNvSpPr txBox="1">
          <a:spLocks noChangeArrowheads="1"/>
        </xdr:cNvSpPr>
      </xdr:nvSpPr>
      <xdr:spPr bwMode="auto">
        <a:xfrm>
          <a:off x="7515225" y="1362075"/>
          <a:ext cx="1381125" cy="72390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00FF00" mc:Ignorable="a14" a14:legacySpreadsheetColorIndex="11"/>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Current Year</a:t>
          </a:r>
        </a:p>
        <a:p>
          <a:pPr algn="ctr" rtl="0">
            <a:defRPr sz="1000"/>
          </a:pPr>
          <a:r>
            <a:rPr lang="en-US" sz="1000" b="1" i="0" u="none" strike="noStrike" baseline="0">
              <a:solidFill>
                <a:srgbClr val="000000"/>
              </a:solidFill>
              <a:latin typeface="Arial"/>
              <a:cs typeface="Arial"/>
            </a:rPr>
            <a:t>Taxable Value</a:t>
          </a:r>
        </a:p>
        <a:p>
          <a:pPr algn="ctr" rtl="0">
            <a:defRPr sz="1000"/>
          </a:pPr>
          <a:r>
            <a:rPr lang="en-US" sz="1000" b="1" i="0" u="none" strike="noStrike" baseline="0">
              <a:solidFill>
                <a:srgbClr val="000000"/>
              </a:solidFill>
              <a:latin typeface="Arial"/>
              <a:cs typeface="Arial"/>
            </a:rPr>
            <a:t>From L-4028</a:t>
          </a:r>
        </a:p>
      </xdr:txBody>
    </xdr:sp>
    <xdr:clientData/>
  </xdr:twoCellAnchor>
  <xdr:twoCellAnchor>
    <xdr:from>
      <xdr:col>16</xdr:col>
      <xdr:colOff>409575</xdr:colOff>
      <xdr:row>8</xdr:row>
      <xdr:rowOff>142875</xdr:rowOff>
    </xdr:from>
    <xdr:to>
      <xdr:col>18</xdr:col>
      <xdr:colOff>314325</xdr:colOff>
      <xdr:row>9</xdr:row>
      <xdr:rowOff>142875</xdr:rowOff>
    </xdr:to>
    <xdr:sp macro="" textlink="">
      <xdr:nvSpPr>
        <xdr:cNvPr id="1583" name="Line 27">
          <a:extLst>
            <a:ext uri="{FF2B5EF4-FFF2-40B4-BE49-F238E27FC236}">
              <a16:creationId xmlns:a16="http://schemas.microsoft.com/office/drawing/2014/main" id="{036FDF5B-81E8-4854-8139-C03845DF12CA}"/>
            </a:ext>
          </a:extLst>
        </xdr:cNvPr>
        <xdr:cNvSpPr>
          <a:spLocks noChangeShapeType="1"/>
        </xdr:cNvSpPr>
      </xdr:nvSpPr>
      <xdr:spPr bwMode="auto">
        <a:xfrm flipH="1" flipV="1">
          <a:off x="6810375" y="1571625"/>
          <a:ext cx="704850" cy="161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657225</xdr:colOff>
      <xdr:row>2</xdr:row>
      <xdr:rowOff>19050</xdr:rowOff>
    </xdr:from>
    <xdr:to>
      <xdr:col>8</xdr:col>
      <xdr:colOff>276225</xdr:colOff>
      <xdr:row>6</xdr:row>
      <xdr:rowOff>9525</xdr:rowOff>
    </xdr:to>
    <xdr:sp macro="" textlink="">
      <xdr:nvSpPr>
        <xdr:cNvPr id="1052" name="WordArt 28">
          <a:extLst>
            <a:ext uri="{FF2B5EF4-FFF2-40B4-BE49-F238E27FC236}">
              <a16:creationId xmlns:a16="http://schemas.microsoft.com/office/drawing/2014/main" id="{BDDEB4A9-032B-40B7-BC4B-9840F0C3E880}"/>
            </a:ext>
          </a:extLst>
        </xdr:cNvPr>
        <xdr:cNvSpPr>
          <a:spLocks noChangeArrowheads="1" noChangeShapeType="1" noTextEdit="1"/>
        </xdr:cNvSpPr>
      </xdr:nvSpPr>
      <xdr:spPr bwMode="auto">
        <a:xfrm>
          <a:off x="1457325" y="447675"/>
          <a:ext cx="2019300" cy="638175"/>
        </a:xfrm>
        <a:prstGeom prst="rect">
          <a:avLst/>
        </a:prstGeom>
      </xdr:spPr>
      <xdr:txBody>
        <a:bodyPr wrap="none" fromWordArt="1">
          <a:prstTxWarp prst="textPlain">
            <a:avLst>
              <a:gd name="adj" fmla="val 50000"/>
            </a:avLst>
          </a:prstTxWarp>
        </a:bodyPr>
        <a:lstStyle/>
        <a:p>
          <a:pPr algn="ctr" rtl="0">
            <a:buNone/>
          </a:pPr>
          <a:r>
            <a:rPr lang="en-US" sz="3600" i="1" kern="10" spc="0">
              <a:ln w="9525">
                <a:solidFill>
                  <a:srgbClr val="000000"/>
                </a:solidFill>
                <a:round/>
                <a:headEnd/>
                <a:tailEnd/>
              </a:ln>
              <a:solidFill>
                <a:srgbClr xmlns:mc="http://schemas.openxmlformats.org/markup-compatibility/2006" xmlns:a14="http://schemas.microsoft.com/office/drawing/2010/main" val="FFFF00" mc:Ignorable="a14" a14:legacySpreadsheetColorIndex="13">
                  <a:alpha val="35001"/>
                </a:srgbClr>
              </a:solidFill>
              <a:effectLst>
                <a:outerShdw dist="35921" dir="2700000" algn="ctr" rotWithShape="0">
                  <a:srgbClr val="808080">
                    <a:alpha val="80000"/>
                  </a:srgbClr>
                </a:outerShdw>
              </a:effectLst>
              <a:latin typeface="Arial Black" panose="020B0A04020102020204" pitchFamily="34" charset="0"/>
            </a:rPr>
            <a:t>SAMPLE</a:t>
          </a:r>
        </a:p>
      </xdr:txBody>
    </xdr:sp>
    <xdr:clientData/>
  </xdr:twoCellAnchor>
  <xdr:twoCellAnchor>
    <xdr:from>
      <xdr:col>1</xdr:col>
      <xdr:colOff>38100</xdr:colOff>
      <xdr:row>17</xdr:row>
      <xdr:rowOff>57150</xdr:rowOff>
    </xdr:from>
    <xdr:to>
      <xdr:col>2</xdr:col>
      <xdr:colOff>638175</xdr:colOff>
      <xdr:row>18</xdr:row>
      <xdr:rowOff>123825</xdr:rowOff>
    </xdr:to>
    <xdr:sp macro="" textlink="">
      <xdr:nvSpPr>
        <xdr:cNvPr id="1585" name="Oval 29">
          <a:extLst>
            <a:ext uri="{FF2B5EF4-FFF2-40B4-BE49-F238E27FC236}">
              <a16:creationId xmlns:a16="http://schemas.microsoft.com/office/drawing/2014/main" id="{176ECB31-CB67-4A6B-9C80-7A572BCCEEEA}"/>
            </a:ext>
          </a:extLst>
        </xdr:cNvPr>
        <xdr:cNvSpPr>
          <a:spLocks noChangeArrowheads="1"/>
        </xdr:cNvSpPr>
      </xdr:nvSpPr>
      <xdr:spPr bwMode="auto">
        <a:xfrm>
          <a:off x="723900" y="3952875"/>
          <a:ext cx="714375" cy="390525"/>
        </a:xfrm>
        <a:prstGeom prst="ellipse">
          <a:avLst/>
        </a:prstGeom>
        <a:solidFill>
          <a:srgbClr xmlns:mc="http://schemas.openxmlformats.org/markup-compatibility/2006" xmlns:a14="http://schemas.microsoft.com/office/drawing/2010/main" val="FFFF00" mc:Ignorable="a14" a14:legacySpreadsheetColorIndex="13">
            <a:alpha val="25098"/>
          </a:srgbClr>
        </a:solidFill>
        <a:ln w="9525">
          <a:round/>
          <a:headEnd/>
          <a:tailEnd/>
        </a:ln>
        <a:effectLst/>
        <a:scene3d>
          <a:camera prst="legacyObliqueTopRight">
            <a:rot lat="20699986" lon="20999986" rev="0"/>
          </a:camera>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00" mc:Ignorable="a14" a14:legacySpreadsheetColorIndex="13"/>
          </a:contourClr>
        </a:sp3d>
        <a:extLst>
          <a:ext uri="{AF507438-7753-43E0-B8FC-AC1667EBCBE1}">
            <a14:hiddenEffects xmlns:a14="http://schemas.microsoft.com/office/drawing/2010/main">
              <a:effectLst>
                <a:outerShdw dist="35921" dir="2700000" algn="ctr" rotWithShape="0">
                  <a:srgbClr xmlns:mc="http://schemas.openxmlformats.org/markup-compatibility/2006" val="FFFF00" mc:Ignorable="a14" a14:legacySpreadsheetColorIndex="13">
                    <a:alpha val="79999"/>
                  </a:srgbClr>
                </a:outerShdw>
              </a:effectLst>
            </a14:hiddenEffects>
          </a:ext>
        </a:extLst>
      </xdr:spPr>
    </xdr:sp>
    <xdr:clientData/>
  </xdr:twoCellAnchor>
  <xdr:twoCellAnchor>
    <xdr:from>
      <xdr:col>0</xdr:col>
      <xdr:colOff>161925</xdr:colOff>
      <xdr:row>20</xdr:row>
      <xdr:rowOff>19050</xdr:rowOff>
    </xdr:from>
    <xdr:to>
      <xdr:col>4</xdr:col>
      <xdr:colOff>9525</xdr:colOff>
      <xdr:row>22</xdr:row>
      <xdr:rowOff>209550</xdr:rowOff>
    </xdr:to>
    <xdr:sp macro="" textlink="">
      <xdr:nvSpPr>
        <xdr:cNvPr id="1054" name="Text Box 30">
          <a:extLst>
            <a:ext uri="{FF2B5EF4-FFF2-40B4-BE49-F238E27FC236}">
              <a16:creationId xmlns:a16="http://schemas.microsoft.com/office/drawing/2014/main" id="{C871DEA3-52D4-45C7-9AB8-253B92F7B4B2}"/>
            </a:ext>
          </a:extLst>
        </xdr:cNvPr>
        <xdr:cNvSpPr txBox="1">
          <a:spLocks noChangeArrowheads="1"/>
        </xdr:cNvSpPr>
      </xdr:nvSpPr>
      <xdr:spPr bwMode="auto">
        <a:xfrm>
          <a:off x="161925" y="4886325"/>
          <a:ext cx="1447800" cy="83820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alpha val="80000"/>
                  </a:srgbClr>
                </a:outerShdw>
              </a:effectLst>
            </a14:hiddenEffects>
          </a:ext>
        </a:extLst>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cs typeface="Arial"/>
            </a:rPr>
            <a:t>Levies to amortize "Bonded Indebtedness" are not subject to rollbacks</a:t>
          </a:r>
        </a:p>
      </xdr:txBody>
    </xdr:sp>
    <xdr:clientData/>
  </xdr:twoCellAnchor>
  <xdr:twoCellAnchor>
    <xdr:from>
      <xdr:col>2</xdr:col>
      <xdr:colOff>104775</xdr:colOff>
      <xdr:row>18</xdr:row>
      <xdr:rowOff>180975</xdr:rowOff>
    </xdr:from>
    <xdr:to>
      <xdr:col>2</xdr:col>
      <xdr:colOff>152400</xdr:colOff>
      <xdr:row>19</xdr:row>
      <xdr:rowOff>285750</xdr:rowOff>
    </xdr:to>
    <xdr:sp macro="" textlink="">
      <xdr:nvSpPr>
        <xdr:cNvPr id="1587" name="Line 31">
          <a:extLst>
            <a:ext uri="{FF2B5EF4-FFF2-40B4-BE49-F238E27FC236}">
              <a16:creationId xmlns:a16="http://schemas.microsoft.com/office/drawing/2014/main" id="{CDD5973D-4480-4DB9-9CFB-49ACC6C3966C}"/>
            </a:ext>
          </a:extLst>
        </xdr:cNvPr>
        <xdr:cNvSpPr>
          <a:spLocks noChangeShapeType="1"/>
        </xdr:cNvSpPr>
      </xdr:nvSpPr>
      <xdr:spPr bwMode="auto">
        <a:xfrm flipV="1">
          <a:off x="904875" y="4400550"/>
          <a:ext cx="47625" cy="428625"/>
        </a:xfrm>
        <a:prstGeom prst="line">
          <a:avLst/>
        </a:prstGeom>
        <a:noFill/>
        <a:ln w="3810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alpha val="79999"/>
                  </a:srgbClr>
                </a:outerShdw>
              </a:effectLst>
            </a14:hiddenEffects>
          </a:ext>
        </a:extLst>
      </xdr:spPr>
    </xdr:sp>
    <xdr:clientData/>
  </xdr:twoCellAnchor>
  <xdr:twoCellAnchor>
    <xdr:from>
      <xdr:col>4</xdr:col>
      <xdr:colOff>542925</xdr:colOff>
      <xdr:row>37</xdr:row>
      <xdr:rowOff>114300</xdr:rowOff>
    </xdr:from>
    <xdr:to>
      <xdr:col>16</xdr:col>
      <xdr:colOff>85725</xdr:colOff>
      <xdr:row>47</xdr:row>
      <xdr:rowOff>38100</xdr:rowOff>
    </xdr:to>
    <xdr:sp macro="" textlink="">
      <xdr:nvSpPr>
        <xdr:cNvPr id="1056" name="Text Box 32">
          <a:extLst>
            <a:ext uri="{FF2B5EF4-FFF2-40B4-BE49-F238E27FC236}">
              <a16:creationId xmlns:a16="http://schemas.microsoft.com/office/drawing/2014/main" id="{1049DB36-2EAC-4508-AA39-5938051CEDC9}"/>
            </a:ext>
          </a:extLst>
        </xdr:cNvPr>
        <xdr:cNvSpPr txBox="1">
          <a:spLocks noChangeArrowheads="1"/>
        </xdr:cNvSpPr>
      </xdr:nvSpPr>
      <xdr:spPr bwMode="auto">
        <a:xfrm>
          <a:off x="2143125" y="8296275"/>
          <a:ext cx="4343400" cy="154305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FFFF00" mc:Ignorable="a14" a14:legacySpreadsheetColorIndex="13"/>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alpha val="80000"/>
                  </a:srgbClr>
                </a:outerShdw>
              </a:effectLst>
            </a14:hiddenEffects>
          </a:ext>
        </a:extLst>
      </xdr:spPr>
      <xdr:txBody>
        <a:bodyPr vertOverflow="clip" wrap="square" lIns="36576" tIns="27432" rIns="0" bIns="27432" anchor="ctr" upright="1"/>
        <a:lstStyle/>
        <a:p>
          <a:pPr algn="l" rtl="0">
            <a:lnSpc>
              <a:spcPts val="1100"/>
            </a:lnSpc>
            <a:defRPr sz="1000"/>
          </a:pPr>
          <a:r>
            <a:rPr lang="en-US" sz="1200" b="1" i="0" u="none" strike="noStrike" baseline="0">
              <a:solidFill>
                <a:srgbClr val="000000"/>
              </a:solidFill>
              <a:latin typeface="Arial"/>
              <a:cs typeface="Arial"/>
            </a:rPr>
            <a:t>Please include the following:</a:t>
          </a:r>
          <a:endParaRPr lang="en-US" sz="1000" b="1" i="0" u="none" strike="noStrike" baseline="0">
            <a:solidFill>
              <a:srgbClr val="000000"/>
            </a:solidFill>
            <a:latin typeface="Arial"/>
            <a:cs typeface="Arial"/>
          </a:endParaRPr>
        </a:p>
        <a:p>
          <a:pPr algn="l" rtl="0">
            <a:lnSpc>
              <a:spcPts val="900"/>
            </a:lnSpc>
            <a:defRPr sz="1000"/>
          </a:pPr>
          <a:endParaRPr lang="en-US" sz="1000" b="1" i="0" u="none" strike="noStrike" baseline="0">
            <a:solidFill>
              <a:srgbClr val="000000"/>
            </a:solidFill>
            <a:latin typeface="Arial"/>
            <a:cs typeface="Arial"/>
          </a:endParaRPr>
        </a:p>
        <a:p>
          <a:pPr algn="l" rtl="0">
            <a:lnSpc>
              <a:spcPts val="900"/>
            </a:lnSpc>
            <a:defRPr sz="1000"/>
          </a:pPr>
          <a:r>
            <a:rPr lang="en-US" sz="1000" b="1" i="0" u="none" strike="noStrike" baseline="0">
              <a:solidFill>
                <a:srgbClr val="000000"/>
              </a:solidFill>
              <a:latin typeface="Arial"/>
              <a:cs typeface="Arial"/>
            </a:rPr>
            <a:t>Muskegon County checklist for "Tax Levy Request"</a:t>
          </a:r>
        </a:p>
        <a:p>
          <a:pPr algn="l" rtl="0">
            <a:lnSpc>
              <a:spcPts val="1000"/>
            </a:lnSpc>
            <a:defRPr sz="1000"/>
          </a:pPr>
          <a:endParaRPr lang="en-US" sz="1000" b="1"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Minutes of board actions adopting the requested millages along with any Truth in Taxation Hearings or compliance with the Truth in Budgeting act</a:t>
          </a:r>
        </a:p>
        <a:p>
          <a:pPr algn="l" rtl="0">
            <a:lnSpc>
              <a:spcPts val="1000"/>
            </a:lnSpc>
            <a:defRPr sz="1000"/>
          </a:pPr>
          <a:endParaRPr lang="en-US" sz="1000" b="1"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All support documentation for new millages or millage renewals </a:t>
          </a:r>
        </a:p>
        <a:p>
          <a:pPr algn="l" rtl="0">
            <a:lnSpc>
              <a:spcPts val="1000"/>
            </a:lnSpc>
            <a:defRPr sz="1000"/>
          </a:pPr>
          <a:endParaRPr lang="en-US" sz="1000" b="1" i="0" u="none" strike="noStrike" baseline="0">
            <a:solidFill>
              <a:srgbClr val="000000"/>
            </a:solidFill>
            <a:latin typeface="Arial"/>
            <a:cs typeface="Arial"/>
          </a:endParaRPr>
        </a:p>
        <a:p>
          <a:pPr algn="l" rtl="0">
            <a:lnSpc>
              <a:spcPts val="1000"/>
            </a:lnSpc>
            <a:defRPr sz="1000"/>
          </a:pPr>
          <a:endParaRPr lang="en-US" sz="1000" b="1" i="0" u="none" strike="noStrike" baseline="0">
            <a:solidFill>
              <a:srgbClr val="000000"/>
            </a:solidFill>
            <a:latin typeface="Arial"/>
            <a:cs typeface="Arial"/>
          </a:endParaRPr>
        </a:p>
        <a:p>
          <a:pPr algn="l" rtl="0">
            <a:lnSpc>
              <a:spcPts val="1000"/>
            </a:lnSpc>
            <a:defRPr sz="1000"/>
          </a:pPr>
          <a:endParaRPr lang="en-US" sz="1000" b="1" i="0" u="none" strike="noStrike" baseline="0">
            <a:solidFill>
              <a:srgbClr val="000000"/>
            </a:solidFill>
            <a:latin typeface="Arial"/>
            <a:cs typeface="Arial"/>
          </a:endParaRPr>
        </a:p>
      </xdr:txBody>
    </xdr:sp>
    <xdr:clientData/>
  </xdr:twoCellAnchor>
  <xdr:twoCellAnchor>
    <xdr:from>
      <xdr:col>25</xdr:col>
      <xdr:colOff>714375</xdr:colOff>
      <xdr:row>3</xdr:row>
      <xdr:rowOff>133350</xdr:rowOff>
    </xdr:from>
    <xdr:to>
      <xdr:col>27</xdr:col>
      <xdr:colOff>371475</xdr:colOff>
      <xdr:row>7</xdr:row>
      <xdr:rowOff>19050</xdr:rowOff>
    </xdr:to>
    <xdr:sp macro="" textlink="">
      <xdr:nvSpPr>
        <xdr:cNvPr id="1057" name="Rectangle 33">
          <a:extLst>
            <a:ext uri="{FF2B5EF4-FFF2-40B4-BE49-F238E27FC236}">
              <a16:creationId xmlns:a16="http://schemas.microsoft.com/office/drawing/2014/main" id="{CD1EC9E3-B18E-40BD-A074-DB80A4FEFD73}"/>
            </a:ext>
          </a:extLst>
        </xdr:cNvPr>
        <xdr:cNvSpPr>
          <a:spLocks noChangeArrowheads="1"/>
        </xdr:cNvSpPr>
      </xdr:nvSpPr>
      <xdr:spPr bwMode="auto">
        <a:xfrm>
          <a:off x="11630025" y="695325"/>
          <a:ext cx="1352550" cy="590550"/>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00FF" mc:Ignorable="a14" a14:legacySpreadsheetColorIndex="14"/>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(T in T) Tax Rate Fraction Located on the L-4028 form.</a:t>
          </a: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27</xdr:col>
      <xdr:colOff>809625</xdr:colOff>
      <xdr:row>11</xdr:row>
      <xdr:rowOff>38100</xdr:rowOff>
    </xdr:from>
    <xdr:to>
      <xdr:col>29</xdr:col>
      <xdr:colOff>114300</xdr:colOff>
      <xdr:row>13</xdr:row>
      <xdr:rowOff>133350</xdr:rowOff>
    </xdr:to>
    <xdr:sp macro="" textlink="">
      <xdr:nvSpPr>
        <xdr:cNvPr id="1590" name="Oval 34">
          <a:extLst>
            <a:ext uri="{FF2B5EF4-FFF2-40B4-BE49-F238E27FC236}">
              <a16:creationId xmlns:a16="http://schemas.microsoft.com/office/drawing/2014/main" id="{7D9A98A4-2826-4427-AC82-8D185368EBAB}"/>
            </a:ext>
          </a:extLst>
        </xdr:cNvPr>
        <xdr:cNvSpPr>
          <a:spLocks noChangeArrowheads="1"/>
        </xdr:cNvSpPr>
      </xdr:nvSpPr>
      <xdr:spPr bwMode="auto">
        <a:xfrm rot="5879342">
          <a:off x="13635038" y="1738312"/>
          <a:ext cx="438150" cy="866775"/>
        </a:xfrm>
        <a:prstGeom prst="ellipse">
          <a:avLst/>
        </a:prstGeom>
        <a:solidFill>
          <a:srgbClr xmlns:mc="http://schemas.openxmlformats.org/markup-compatibility/2006" xmlns:a14="http://schemas.microsoft.com/office/drawing/2010/main" val="FF00FF" mc:Ignorable="a14" a14:legacySpreadsheetColorIndex="14">
            <a:alpha val="25098"/>
          </a:srgbClr>
        </a:solidFill>
        <a:ln w="9525">
          <a:round/>
          <a:headEnd/>
          <a:tailEnd/>
        </a:ln>
        <a:effectLst/>
        <a:scene3d>
          <a:camera prst="legacyObliqueTopRight">
            <a:rot lat="209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00FF" mc:Ignorable="a14" a14:legacySpreadsheetColorIndex="14"/>
          </a:extrusionClr>
          <a:contourClr>
            <a:srgbClr xmlns:mc="http://schemas.openxmlformats.org/markup-compatibility/2006" xmlns:a14="http://schemas.microsoft.com/office/drawing/2010/main" val="FF00FF" mc:Ignorable="a14" a14:legacySpreadsheetColorIndex="14"/>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419100</xdr:colOff>
      <xdr:row>5</xdr:row>
      <xdr:rowOff>95250</xdr:rowOff>
    </xdr:from>
    <xdr:to>
      <xdr:col>28</xdr:col>
      <xdr:colOff>361950</xdr:colOff>
      <xdr:row>10</xdr:row>
      <xdr:rowOff>142875</xdr:rowOff>
    </xdr:to>
    <xdr:sp macro="" textlink="">
      <xdr:nvSpPr>
        <xdr:cNvPr id="1591" name="Line 35">
          <a:extLst>
            <a:ext uri="{FF2B5EF4-FFF2-40B4-BE49-F238E27FC236}">
              <a16:creationId xmlns:a16="http://schemas.microsoft.com/office/drawing/2014/main" id="{9024D21E-AAF7-4BC3-BB7E-5671904EA4C5}"/>
            </a:ext>
          </a:extLst>
        </xdr:cNvPr>
        <xdr:cNvSpPr>
          <a:spLocks noChangeShapeType="1"/>
        </xdr:cNvSpPr>
      </xdr:nvSpPr>
      <xdr:spPr bwMode="auto">
        <a:xfrm>
          <a:off x="13030200" y="981075"/>
          <a:ext cx="790575" cy="9144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47625</xdr:colOff>
      <xdr:row>14</xdr:row>
      <xdr:rowOff>590550</xdr:rowOff>
    </xdr:from>
    <xdr:to>
      <xdr:col>27</xdr:col>
      <xdr:colOff>66675</xdr:colOff>
      <xdr:row>18</xdr:row>
      <xdr:rowOff>19050</xdr:rowOff>
    </xdr:to>
    <xdr:sp macro="" textlink="">
      <xdr:nvSpPr>
        <xdr:cNvPr id="1592" name="Oval 36">
          <a:extLst>
            <a:ext uri="{FF2B5EF4-FFF2-40B4-BE49-F238E27FC236}">
              <a16:creationId xmlns:a16="http://schemas.microsoft.com/office/drawing/2014/main" id="{EB0CFFD3-C27F-4E9D-9392-255E804235A3}"/>
            </a:ext>
          </a:extLst>
        </xdr:cNvPr>
        <xdr:cNvSpPr>
          <a:spLocks noChangeArrowheads="1"/>
        </xdr:cNvSpPr>
      </xdr:nvSpPr>
      <xdr:spPr bwMode="auto">
        <a:xfrm>
          <a:off x="11811000" y="3105150"/>
          <a:ext cx="866775" cy="1133475"/>
        </a:xfrm>
        <a:prstGeom prst="ellipse">
          <a:avLst/>
        </a:prstGeom>
        <a:solidFill>
          <a:srgbClr xmlns:mc="http://schemas.openxmlformats.org/markup-compatibility/2006" xmlns:a14="http://schemas.microsoft.com/office/drawing/2010/main" val="FF00FF" mc:Ignorable="a14" a14:legacySpreadsheetColorIndex="14">
            <a:alpha val="25098"/>
          </a:srgbClr>
        </a:solidFill>
        <a:ln w="9525">
          <a:round/>
          <a:headEnd/>
          <a:tailEnd/>
        </a:ln>
        <a:effectLst/>
        <a:scene3d>
          <a:camera prst="legacyObliqueTopRight">
            <a:rot lat="20999986" lon="18900000" rev="0"/>
          </a:camera>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00FF" mc:Ignorable="a14" a14:legacySpreadsheetColorIndex="14"/>
          </a:extrusionClr>
          <a:contourClr>
            <a:srgbClr xmlns:mc="http://schemas.openxmlformats.org/markup-compatibility/2006" xmlns:a14="http://schemas.microsoft.com/office/drawing/2010/main" val="FF00FF" mc:Ignorable="a14" a14:legacySpreadsheetColorIndex="14"/>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752475</xdr:colOff>
      <xdr:row>18</xdr:row>
      <xdr:rowOff>133350</xdr:rowOff>
    </xdr:from>
    <xdr:to>
      <xdr:col>30</xdr:col>
      <xdr:colOff>19050</xdr:colOff>
      <xdr:row>20</xdr:row>
      <xdr:rowOff>314325</xdr:rowOff>
    </xdr:to>
    <xdr:sp macro="" textlink="">
      <xdr:nvSpPr>
        <xdr:cNvPr id="1061" name="Rectangle 37">
          <a:extLst>
            <a:ext uri="{FF2B5EF4-FFF2-40B4-BE49-F238E27FC236}">
              <a16:creationId xmlns:a16="http://schemas.microsoft.com/office/drawing/2014/main" id="{0EDE36D9-FEF1-4217-BF3A-F3F1ACB19884}"/>
            </a:ext>
          </a:extLst>
        </xdr:cNvPr>
        <xdr:cNvSpPr>
          <a:spLocks noChangeArrowheads="1"/>
        </xdr:cNvSpPr>
      </xdr:nvSpPr>
      <xdr:spPr bwMode="auto">
        <a:xfrm>
          <a:off x="13363575" y="4352925"/>
          <a:ext cx="1438275" cy="828675"/>
        </a:xfrm>
        <a:prstGeom prst="rect">
          <a:avLst/>
        </a:prstGeom>
        <a:solidFill>
          <a:srgbClr xmlns:mc="http://schemas.openxmlformats.org/markup-compatibility/2006" xmlns:a14="http://schemas.microsoft.com/office/drawing/2010/main" val="FFFFFF" mc:Ignorable="a14" a14:legacySpreadsheetColorIndex="9"/>
        </a:solidFill>
        <a:ln w="9525" algn="ctr">
          <a:miter lim="800000"/>
          <a:headEnd/>
          <a:tailEnd/>
        </a:ln>
        <a:effectLst/>
        <a:scene3d>
          <a:camera prst="legacyObliqueTopRight"/>
          <a:lightRig rig="legacyFlat3" dir="b"/>
        </a:scene3d>
        <a:sp3d extrusionH="201600" prstMaterial="legacyMatte">
          <a:bevelT w="13500" h="13500" prst="angle"/>
          <a:bevelB w="13500" h="13500" prst="angle"/>
          <a:extrusionClr>
            <a:srgbClr xmlns:mc="http://schemas.openxmlformats.org/markup-compatibility/2006" xmlns:a14="http://schemas.microsoft.com/office/drawing/2010/main" val="FF00FF" mc:Ignorable="a14" a14:legacySpreadsheetColorIndex="14"/>
          </a:extrusionClr>
          <a:contourClr>
            <a:srgbClr xmlns:mc="http://schemas.openxmlformats.org/markup-compatibility/2006" xmlns:a14="http://schemas.microsoft.com/office/drawing/2010/main" val="FFFFFF" mc:Ignorable="a14" a14:legacySpreadsheetColorIndex="9"/>
          </a:contourClr>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Prior Years </a:t>
          </a:r>
          <a:r>
            <a:rPr lang="en-US" sz="1000" b="1" i="0" u="sng" strike="noStrike" baseline="0">
              <a:solidFill>
                <a:srgbClr val="000000"/>
              </a:solidFill>
              <a:latin typeface="Arial"/>
              <a:cs typeface="Arial"/>
            </a:rPr>
            <a:t>Operating </a:t>
          </a:r>
          <a:r>
            <a:rPr lang="en-US" sz="1000" b="1" i="0" u="none" strike="noStrike" baseline="0">
              <a:solidFill>
                <a:srgbClr val="000000"/>
              </a:solidFill>
              <a:latin typeface="Arial"/>
              <a:cs typeface="Arial"/>
            </a:rPr>
            <a:t>Millage Rate Actually Collected (not the Maximum Allowable) </a:t>
          </a:r>
        </a:p>
      </xdr:txBody>
    </xdr:sp>
    <xdr:clientData/>
  </xdr:twoCellAnchor>
  <xdr:twoCellAnchor>
    <xdr:from>
      <xdr:col>26</xdr:col>
      <xdr:colOff>828675</xdr:colOff>
      <xdr:row>17</xdr:row>
      <xdr:rowOff>95250</xdr:rowOff>
    </xdr:from>
    <xdr:to>
      <xdr:col>27</xdr:col>
      <xdr:colOff>752475</xdr:colOff>
      <xdr:row>19</xdr:row>
      <xdr:rowOff>0</xdr:rowOff>
    </xdr:to>
    <xdr:sp macro="" textlink="">
      <xdr:nvSpPr>
        <xdr:cNvPr id="1594" name="Line 38">
          <a:extLst>
            <a:ext uri="{FF2B5EF4-FFF2-40B4-BE49-F238E27FC236}">
              <a16:creationId xmlns:a16="http://schemas.microsoft.com/office/drawing/2014/main" id="{94B9B356-42DB-4C66-9F9B-043BBACA3ED4}"/>
            </a:ext>
          </a:extLst>
        </xdr:cNvPr>
        <xdr:cNvSpPr>
          <a:spLocks noChangeShapeType="1"/>
        </xdr:cNvSpPr>
      </xdr:nvSpPr>
      <xdr:spPr bwMode="auto">
        <a:xfrm flipH="1" flipV="1">
          <a:off x="12592050" y="3990975"/>
          <a:ext cx="771525" cy="5524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3"/>
  <sheetViews>
    <sheetView showGridLines="0" tabSelected="1" topLeftCell="A21" zoomScaleNormal="100" workbookViewId="0">
      <selection activeCell="S28" sqref="S28:W29"/>
    </sheetView>
  </sheetViews>
  <sheetFormatPr defaultRowHeight="13.2" x14ac:dyDescent="0.25"/>
  <cols>
    <col min="1" max="1" width="10.33203125" customWidth="1"/>
    <col min="2" max="2" width="1.6640625" customWidth="1"/>
    <col min="3" max="3" width="12.5546875" customWidth="1"/>
    <col min="4" max="4" width="1.6640625" customWidth="1"/>
    <col min="5" max="5" width="7.6640625" customWidth="1"/>
    <col min="6" max="6" width="1.6640625" customWidth="1"/>
    <col min="7" max="7" width="10.33203125" customWidth="1"/>
    <col min="8" max="8" width="1.6640625" customWidth="1"/>
    <col min="9" max="9" width="10.33203125" customWidth="1"/>
    <col min="10" max="10" width="1.6640625" customWidth="1"/>
    <col min="11" max="11" width="10.33203125" customWidth="1"/>
    <col min="12" max="12" width="1.6640625" customWidth="1"/>
    <col min="13" max="13" width="10.33203125" customWidth="1"/>
    <col min="14" max="14" width="1.6640625" customWidth="1"/>
    <col min="15" max="15" width="10.33203125" customWidth="1"/>
    <col min="16" max="16" width="1.6640625" customWidth="1"/>
    <col min="17" max="17" width="10.33203125" customWidth="1"/>
    <col min="18" max="18" width="1.6640625" customWidth="1"/>
    <col min="19" max="19" width="10.33203125" customWidth="1"/>
    <col min="20" max="20" width="1.6640625" customWidth="1"/>
    <col min="21" max="21" width="10.33203125" customWidth="1"/>
    <col min="22" max="22" width="1.6640625" customWidth="1"/>
    <col min="23" max="23" width="10.33203125" customWidth="1"/>
    <col min="24" max="25" width="10.6640625" customWidth="1"/>
    <col min="26" max="28" width="12.6640625" customWidth="1"/>
    <col min="29" max="30" width="10.6640625" customWidth="1"/>
  </cols>
  <sheetData>
    <row r="1" spans="1:32" ht="21.6" thickBot="1" x14ac:dyDescent="0.45">
      <c r="A1" s="71">
        <v>2024</v>
      </c>
      <c r="C1" s="2" t="s">
        <v>0</v>
      </c>
      <c r="D1" s="3"/>
      <c r="E1" s="3"/>
      <c r="F1" s="3"/>
      <c r="G1" s="3"/>
      <c r="H1" s="3"/>
      <c r="I1" s="3"/>
      <c r="J1" s="3"/>
      <c r="K1" s="3"/>
      <c r="L1" s="3"/>
      <c r="M1" s="3"/>
      <c r="N1" s="3"/>
      <c r="O1" s="3"/>
      <c r="P1" s="3"/>
      <c r="Q1" s="4"/>
    </row>
    <row r="2" spans="1:32" x14ac:dyDescent="0.25">
      <c r="A2" s="5"/>
      <c r="C2" s="6"/>
      <c r="D2" s="7"/>
      <c r="E2" s="7"/>
      <c r="F2" s="7"/>
      <c r="G2" s="7"/>
      <c r="H2" s="7"/>
      <c r="I2" s="7"/>
      <c r="J2" s="7"/>
      <c r="K2" s="7"/>
      <c r="L2" s="7"/>
      <c r="M2" s="7"/>
      <c r="N2" s="7"/>
      <c r="O2" s="7"/>
      <c r="P2" s="7"/>
      <c r="Q2" s="8"/>
    </row>
    <row r="3" spans="1:32" ht="10.5" customHeight="1" x14ac:dyDescent="0.25">
      <c r="A3" s="9" t="s">
        <v>1</v>
      </c>
      <c r="B3" s="10"/>
      <c r="M3" s="9"/>
      <c r="N3" s="10"/>
    </row>
    <row r="4" spans="1:32" ht="12.75" customHeight="1" x14ac:dyDescent="0.25">
      <c r="A4" s="11" t="s">
        <v>76</v>
      </c>
      <c r="B4" s="12"/>
      <c r="M4" s="11"/>
      <c r="N4" s="12"/>
      <c r="S4" s="8" t="s">
        <v>77</v>
      </c>
    </row>
    <row r="5" spans="1:32" x14ac:dyDescent="0.25">
      <c r="S5" s="8" t="s">
        <v>78</v>
      </c>
    </row>
    <row r="6" spans="1:32" ht="15" customHeight="1" x14ac:dyDescent="0.25">
      <c r="A6" s="13" t="str">
        <f>+CONCATENATE(A1, " TAX RATE REQUEST (This form must be completed and submitted on or before September 30, ",A1,")")</f>
        <v>2024 TAX RATE REQUEST (This form must be completed and submitted on or before September 30, 2024)</v>
      </c>
      <c r="S6" t="s">
        <v>7</v>
      </c>
    </row>
    <row r="7" spans="1:32" ht="15" customHeight="1" x14ac:dyDescent="0.25">
      <c r="A7" t="s">
        <v>8</v>
      </c>
    </row>
    <row r="8" spans="1:32" ht="8.4" customHeight="1" x14ac:dyDescent="0.25">
      <c r="A8" s="9" t="s">
        <v>100</v>
      </c>
    </row>
    <row r="9" spans="1:32" x14ac:dyDescent="0.25">
      <c r="A9" s="14" t="s">
        <v>79</v>
      </c>
      <c r="B9" s="15"/>
      <c r="C9" s="16"/>
      <c r="D9" s="16"/>
      <c r="E9" s="16"/>
      <c r="F9" s="16"/>
      <c r="G9" s="16"/>
      <c r="H9" s="16"/>
      <c r="I9" s="14" t="str">
        <f>+CONCATENATE(A1," Taxable value of ALL Properties in the Unit as of 05-28-2024")</f>
        <v>2024 Taxable value of ALL Properties in the Unit as of 05-28-2024</v>
      </c>
      <c r="J9" s="16"/>
      <c r="K9" s="16"/>
      <c r="L9" s="15"/>
      <c r="M9" s="16"/>
      <c r="N9" s="16"/>
      <c r="O9" s="16"/>
      <c r="P9" s="16"/>
      <c r="Q9" s="148"/>
      <c r="R9" s="148"/>
      <c r="S9" s="148"/>
      <c r="T9" s="148"/>
      <c r="U9" s="148"/>
      <c r="V9" s="148"/>
      <c r="W9" s="149"/>
    </row>
    <row r="10" spans="1:32" x14ac:dyDescent="0.25">
      <c r="A10" s="170" t="s">
        <v>47</v>
      </c>
      <c r="B10" s="171"/>
      <c r="C10" s="171"/>
      <c r="D10" s="171"/>
      <c r="E10" s="171"/>
      <c r="F10" s="171"/>
      <c r="G10" s="171"/>
      <c r="H10" s="18"/>
      <c r="I10" s="19"/>
      <c r="J10" s="18"/>
      <c r="K10" s="18"/>
      <c r="L10" s="20"/>
      <c r="M10" s="18"/>
      <c r="N10" s="165"/>
      <c r="O10" s="165"/>
      <c r="P10" s="165"/>
      <c r="Q10" s="165"/>
      <c r="R10" s="168"/>
      <c r="S10" s="168"/>
      <c r="T10" s="168"/>
      <c r="U10" s="168"/>
      <c r="V10" s="168"/>
      <c r="W10" s="169"/>
    </row>
    <row r="11" spans="1:32" ht="13.2" customHeight="1" x14ac:dyDescent="0.25">
      <c r="A11" s="14" t="s">
        <v>72</v>
      </c>
      <c r="B11" s="15"/>
      <c r="C11" s="16"/>
      <c r="D11" s="16"/>
      <c r="E11" s="16"/>
      <c r="F11" s="16"/>
      <c r="G11" s="16"/>
      <c r="H11" s="17"/>
      <c r="I11" s="161" t="s">
        <v>101</v>
      </c>
      <c r="J11" s="162"/>
      <c r="K11" s="162"/>
      <c r="L11" s="162"/>
      <c r="M11" s="162"/>
      <c r="N11" s="162"/>
      <c r="O11" s="162"/>
      <c r="P11" s="162"/>
      <c r="Q11" s="162"/>
      <c r="R11" s="163"/>
      <c r="S11" s="163"/>
      <c r="T11" s="163"/>
      <c r="U11" s="163"/>
      <c r="V11" s="163"/>
      <c r="W11" s="164"/>
    </row>
    <row r="12" spans="1:32" x14ac:dyDescent="0.25">
      <c r="A12" s="172"/>
      <c r="B12" s="173"/>
      <c r="C12" s="173"/>
      <c r="D12" s="173"/>
      <c r="E12" s="173"/>
      <c r="F12" s="173"/>
      <c r="G12" s="173"/>
      <c r="H12" s="72"/>
      <c r="I12" s="22"/>
      <c r="J12" s="18"/>
      <c r="K12" s="24"/>
      <c r="L12" s="24"/>
      <c r="M12" s="24"/>
      <c r="N12" s="165"/>
      <c r="O12" s="165"/>
      <c r="P12" s="165"/>
      <c r="Q12" s="165"/>
      <c r="R12" s="166"/>
      <c r="S12" s="166"/>
      <c r="T12" s="166"/>
      <c r="U12" s="166"/>
      <c r="V12" s="166"/>
      <c r="W12" s="167"/>
      <c r="AA12" s="73" t="s">
        <v>14</v>
      </c>
      <c r="AB12" s="74"/>
      <c r="AC12" s="74"/>
    </row>
    <row r="13" spans="1:32" ht="14.1" customHeight="1" thickBot="1" x14ac:dyDescent="0.3">
      <c r="A13" s="93" t="s">
        <v>73</v>
      </c>
      <c r="B13" s="93"/>
      <c r="C13" s="48"/>
      <c r="D13" s="48"/>
      <c r="E13" s="48"/>
      <c r="F13" s="48"/>
      <c r="G13" s="48"/>
      <c r="H13" s="48"/>
      <c r="I13" s="48"/>
      <c r="J13" s="48"/>
      <c r="K13" s="48"/>
      <c r="L13" s="48"/>
      <c r="M13" s="48"/>
      <c r="N13" s="48"/>
      <c r="O13" s="48"/>
      <c r="P13" s="48"/>
      <c r="Q13" s="48"/>
      <c r="AA13" s="73" t="s">
        <v>69</v>
      </c>
      <c r="AB13" s="75"/>
      <c r="AC13" s="75"/>
    </row>
    <row r="14" spans="1:32" ht="13.8" thickBot="1" x14ac:dyDescent="0.3">
      <c r="A14" s="94" t="str">
        <f>+CONCATENATE("The following tax rates have been authorized for levy on the ",A1," tax roll.")</f>
        <v>The following tax rates have been authorized for levy on the 2024 tax roll.</v>
      </c>
      <c r="B14" s="93"/>
      <c r="C14" s="48"/>
      <c r="D14" s="48"/>
      <c r="E14" s="48"/>
      <c r="F14" s="48"/>
      <c r="G14" s="48"/>
      <c r="H14" s="48"/>
      <c r="I14" s="48"/>
      <c r="J14" s="48"/>
      <c r="K14" s="76" t="str">
        <f>+IF(SUM(L17:L24)=0," ","CANNOT EXCEED 1.0000")</f>
        <v xml:space="preserve"> </v>
      </c>
      <c r="L14" s="48"/>
      <c r="M14" s="48"/>
      <c r="N14" s="48"/>
      <c r="O14" s="76" t="str">
        <f>+IF(SUM(P17:P24)=0," ","CANNOT EXCEED 1.0000")</f>
        <v xml:space="preserve"> </v>
      </c>
      <c r="P14" s="48"/>
      <c r="Q14" s="48"/>
      <c r="AA14" s="29" t="s">
        <v>16</v>
      </c>
      <c r="AB14" s="30"/>
      <c r="AC14" s="77"/>
      <c r="AD14" s="76" t="str">
        <f>+IF(AC14&lt;=1," ","CANNOT EXCEED 1.0000")</f>
        <v xml:space="preserve"> </v>
      </c>
    </row>
    <row r="15" spans="1:32" ht="20.399999999999999" customHeight="1" thickBot="1" x14ac:dyDescent="0.3">
      <c r="A15" s="32" t="s">
        <v>17</v>
      </c>
      <c r="B15" s="32"/>
      <c r="C15" s="32" t="s">
        <v>18</v>
      </c>
      <c r="D15" s="32"/>
      <c r="E15" s="32" t="s">
        <v>19</v>
      </c>
      <c r="F15" s="32"/>
      <c r="G15" s="32" t="s">
        <v>20</v>
      </c>
      <c r="H15" s="32"/>
      <c r="I15" s="32" t="s">
        <v>21</v>
      </c>
      <c r="J15" s="32"/>
      <c r="K15" s="32" t="s">
        <v>22</v>
      </c>
      <c r="L15" s="32"/>
      <c r="M15" s="32" t="s">
        <v>23</v>
      </c>
      <c r="N15" s="32"/>
      <c r="O15" s="32" t="s">
        <v>24</v>
      </c>
      <c r="P15" s="32"/>
      <c r="Q15" s="32" t="s">
        <v>25</v>
      </c>
      <c r="R15" s="32"/>
      <c r="S15" s="32" t="s">
        <v>26</v>
      </c>
      <c r="T15" s="32"/>
      <c r="U15" s="32" t="s">
        <v>27</v>
      </c>
      <c r="V15" s="32"/>
      <c r="W15" s="32" t="s">
        <v>28</v>
      </c>
    </row>
    <row r="16" spans="1:32" ht="58.2" customHeight="1" thickBot="1" x14ac:dyDescent="0.35">
      <c r="A16" s="33" t="s">
        <v>29</v>
      </c>
      <c r="B16" s="34"/>
      <c r="C16" s="33" t="s">
        <v>30</v>
      </c>
      <c r="D16" s="34"/>
      <c r="E16" s="33" t="s">
        <v>31</v>
      </c>
      <c r="F16" s="34"/>
      <c r="G16" s="95" t="s">
        <v>80</v>
      </c>
      <c r="H16" s="34"/>
      <c r="I16" s="195" t="str">
        <f>+CONCATENATE(A1-1,"         Millage Rate Permanently Reduced by MCL 211.34d")</f>
        <v>2023         Millage Rate Permanently Reduced by MCL 211.34d</v>
      </c>
      <c r="J16" s="34"/>
      <c r="K16" s="33" t="str">
        <f>+CONCATENATE(A1,"     Current Year Millage Reduction Fraction")</f>
        <v>2024     Current Year Millage Reduction Fraction</v>
      </c>
      <c r="L16" s="34"/>
      <c r="M16" s="33" t="str">
        <f>+CONCATENATE(A1,"          Millage Rate Permanently Reduced by MCL 211.34d")</f>
        <v>2024          Millage Rate Permanently Reduced by MCL 211.34d</v>
      </c>
      <c r="N16" s="34"/>
      <c r="O16" s="33" t="str">
        <f>+CONCATENATE(A1,"              Sec 211.34 Millage Rollback Fraction")</f>
        <v>2024              Sec 211.34 Millage Rollback Fraction</v>
      </c>
      <c r="P16" s="34"/>
      <c r="Q16" s="33" t="str">
        <f>+CONCATENATE(A1,"       Maximum Allowable Millage      Levy *")</f>
        <v>2024       Maximum Allowable Millage      Levy *</v>
      </c>
      <c r="R16" s="34"/>
      <c r="S16" s="33" t="s">
        <v>33</v>
      </c>
      <c r="T16" s="34"/>
      <c r="U16" s="33" t="s">
        <v>34</v>
      </c>
      <c r="V16" s="34"/>
      <c r="W16" s="33" t="s">
        <v>35</v>
      </c>
      <c r="Z16" s="35" t="s">
        <v>36</v>
      </c>
      <c r="AA16" s="36" t="s">
        <v>37</v>
      </c>
      <c r="AB16" s="36" t="s">
        <v>70</v>
      </c>
      <c r="AC16" s="35" t="s">
        <v>38</v>
      </c>
      <c r="AD16" s="37" t="s">
        <v>39</v>
      </c>
      <c r="AE16" s="37" t="s">
        <v>40</v>
      </c>
      <c r="AF16" s="37" t="s">
        <v>41</v>
      </c>
    </row>
    <row r="17" spans="1:32" ht="26.1" customHeight="1" x14ac:dyDescent="0.25">
      <c r="A17" s="78"/>
      <c r="C17" s="79"/>
      <c r="E17" s="80"/>
      <c r="G17" s="81"/>
      <c r="I17" s="81"/>
      <c r="K17" s="81"/>
      <c r="L17" s="82" t="str">
        <f t="shared" ref="L17:L24" si="0">+IF(K17="N/A"," ",IF(K17&gt;1,1," "))</f>
        <v xml:space="preserve"> </v>
      </c>
      <c r="M17" s="42" t="str">
        <f t="shared" ref="M17:M24" si="1">IF(C17="DEBT","N/A",IF(I17=0," ",+ROUNDDOWN(I17*K17,4)))</f>
        <v xml:space="preserve"> </v>
      </c>
      <c r="N17" s="82"/>
      <c r="O17" s="81"/>
      <c r="P17" s="82" t="str">
        <f t="shared" ref="P17:P24" si="2">+IF(O17="N/A"," ",IF(O17&gt;1,1," "))</f>
        <v xml:space="preserve"> </v>
      </c>
      <c r="Q17" s="42" t="str">
        <f t="shared" ref="Q17:Q24" si="3">IF(C17="DEBT",G17,IF(I17=0," ",+ROUNDDOWN(M17*O17,4)))</f>
        <v xml:space="preserve"> </v>
      </c>
      <c r="S17" s="81"/>
      <c r="U17" s="81"/>
      <c r="W17" s="83"/>
      <c r="X17" s="155" t="str">
        <f t="shared" ref="X17:X24" si="4">+IF((S17+U17)&lt;=Q17," ", "Millage Requested  Exceeds Allowable")</f>
        <v xml:space="preserve"> </v>
      </c>
      <c r="Y17" s="155"/>
      <c r="Z17" s="44">
        <f t="shared" ref="Z17:Z24" si="5">TRUNC(+IF(C17=$X$33,($N$12/1000)*(S17+U17),($N$10/1000)*(S17+U17)),0)</f>
        <v>0</v>
      </c>
      <c r="AA17" s="84"/>
      <c r="AB17" s="55" t="str">
        <f t="shared" ref="AB17:AB24" si="6">IF(ISBLANK(AA17)," ",ROUNDDOWN($AC$14*AA17,4))</f>
        <v xml:space="preserve"> </v>
      </c>
      <c r="AC17" s="46" t="str">
        <f t="shared" ref="AC17:AC24" si="7">IF(ISBLANK(AA17)," ",TRUNC(IF(C17=$X$33,$N$12/1000*AB17,$N$10/1000*AB17),0))</f>
        <v xml:space="preserve"> </v>
      </c>
      <c r="AD17" s="46" t="str">
        <f t="shared" ref="AD17:AD24" si="8">IF(ISBLANK(AA17)," ",+Z17-AC17)</f>
        <v xml:space="preserve"> </v>
      </c>
      <c r="AE17" s="85" t="str">
        <f t="shared" ref="AE17:AE25" si="9">IF(AA17=0," ",+AD17/AC17)</f>
        <v xml:space="preserve"> </v>
      </c>
      <c r="AF17" s="86" t="str">
        <f t="shared" ref="AF17:AF24" si="10">IF(ISBLANK(AA17)," ",+S17+U17-ROUNDDOWN(AA17*$AC$14,4))</f>
        <v xml:space="preserve"> </v>
      </c>
    </row>
    <row r="18" spans="1:32" ht="26.1" customHeight="1" x14ac:dyDescent="0.25">
      <c r="A18" s="78"/>
      <c r="C18" s="79"/>
      <c r="E18" s="80"/>
      <c r="G18" s="81"/>
      <c r="I18" s="81"/>
      <c r="K18" s="81"/>
      <c r="L18" s="82" t="str">
        <f t="shared" si="0"/>
        <v xml:space="preserve"> </v>
      </c>
      <c r="M18" s="42" t="str">
        <f t="shared" si="1"/>
        <v xml:space="preserve"> </v>
      </c>
      <c r="O18" s="81"/>
      <c r="P18" s="82" t="str">
        <f t="shared" si="2"/>
        <v xml:space="preserve"> </v>
      </c>
      <c r="Q18" s="42" t="str">
        <f t="shared" si="3"/>
        <v xml:space="preserve"> </v>
      </c>
      <c r="S18" s="81"/>
      <c r="U18" s="81"/>
      <c r="W18" s="83"/>
      <c r="X18" s="155" t="str">
        <f t="shared" si="4"/>
        <v xml:space="preserve"> </v>
      </c>
      <c r="Y18" s="155"/>
      <c r="Z18" s="44">
        <f t="shared" si="5"/>
        <v>0</v>
      </c>
      <c r="AA18" s="84"/>
      <c r="AB18" s="55" t="str">
        <f t="shared" si="6"/>
        <v xml:space="preserve"> </v>
      </c>
      <c r="AC18" s="46" t="str">
        <f t="shared" si="7"/>
        <v xml:space="preserve"> </v>
      </c>
      <c r="AD18" s="46" t="str">
        <f t="shared" si="8"/>
        <v xml:space="preserve"> </v>
      </c>
      <c r="AE18" s="85" t="str">
        <f t="shared" si="9"/>
        <v xml:space="preserve"> </v>
      </c>
      <c r="AF18" s="86" t="str">
        <f t="shared" si="10"/>
        <v xml:space="preserve"> </v>
      </c>
    </row>
    <row r="19" spans="1:32" ht="26.1" customHeight="1" x14ac:dyDescent="0.25">
      <c r="A19" s="78"/>
      <c r="C19" s="79"/>
      <c r="E19" s="80"/>
      <c r="G19" s="81"/>
      <c r="I19" s="81"/>
      <c r="K19" s="81"/>
      <c r="L19" s="82" t="str">
        <f t="shared" si="0"/>
        <v xml:space="preserve"> </v>
      </c>
      <c r="M19" s="42" t="str">
        <f t="shared" si="1"/>
        <v xml:space="preserve"> </v>
      </c>
      <c r="O19" s="81"/>
      <c r="P19" s="82" t="str">
        <f t="shared" si="2"/>
        <v xml:space="preserve"> </v>
      </c>
      <c r="Q19" s="42" t="str">
        <f t="shared" si="3"/>
        <v xml:space="preserve"> </v>
      </c>
      <c r="S19" s="81"/>
      <c r="U19" s="81"/>
      <c r="W19" s="83"/>
      <c r="X19" s="155" t="str">
        <f t="shared" si="4"/>
        <v xml:space="preserve"> </v>
      </c>
      <c r="Y19" s="155"/>
      <c r="Z19" s="44">
        <f t="shared" si="5"/>
        <v>0</v>
      </c>
      <c r="AA19" s="84"/>
      <c r="AB19" s="55" t="str">
        <f t="shared" si="6"/>
        <v xml:space="preserve"> </v>
      </c>
      <c r="AC19" s="46" t="str">
        <f t="shared" si="7"/>
        <v xml:space="preserve"> </v>
      </c>
      <c r="AD19" s="46" t="str">
        <f t="shared" si="8"/>
        <v xml:space="preserve"> </v>
      </c>
      <c r="AE19" s="85" t="str">
        <f t="shared" si="9"/>
        <v xml:space="preserve"> </v>
      </c>
      <c r="AF19" s="86" t="str">
        <f t="shared" si="10"/>
        <v xml:space="preserve"> </v>
      </c>
    </row>
    <row r="20" spans="1:32" ht="26.1" customHeight="1" x14ac:dyDescent="0.25">
      <c r="A20" s="78" t="s">
        <v>47</v>
      </c>
      <c r="C20" s="79"/>
      <c r="E20" s="80" t="s">
        <v>47</v>
      </c>
      <c r="G20" s="81"/>
      <c r="I20" s="81"/>
      <c r="K20" s="81"/>
      <c r="L20" s="82" t="str">
        <f t="shared" si="0"/>
        <v xml:space="preserve"> </v>
      </c>
      <c r="M20" s="42" t="str">
        <f t="shared" si="1"/>
        <v xml:space="preserve"> </v>
      </c>
      <c r="O20" s="81"/>
      <c r="P20" s="82" t="str">
        <f t="shared" si="2"/>
        <v xml:space="preserve"> </v>
      </c>
      <c r="Q20" s="42" t="str">
        <f t="shared" si="3"/>
        <v xml:space="preserve"> </v>
      </c>
      <c r="S20" s="81"/>
      <c r="U20" s="81"/>
      <c r="W20" s="83"/>
      <c r="X20" s="155" t="str">
        <f t="shared" si="4"/>
        <v xml:space="preserve"> </v>
      </c>
      <c r="Y20" s="155"/>
      <c r="Z20" s="44">
        <f t="shared" si="5"/>
        <v>0</v>
      </c>
      <c r="AA20" s="84"/>
      <c r="AB20" s="55" t="str">
        <f t="shared" si="6"/>
        <v xml:space="preserve"> </v>
      </c>
      <c r="AC20" s="46" t="str">
        <f t="shared" si="7"/>
        <v xml:space="preserve"> </v>
      </c>
      <c r="AD20" s="46" t="str">
        <f t="shared" si="8"/>
        <v xml:space="preserve"> </v>
      </c>
      <c r="AE20" s="85" t="str">
        <f t="shared" si="9"/>
        <v xml:space="preserve"> </v>
      </c>
      <c r="AF20" s="86" t="str">
        <f t="shared" si="10"/>
        <v xml:space="preserve"> </v>
      </c>
    </row>
    <row r="21" spans="1:32" ht="26.1" customHeight="1" x14ac:dyDescent="0.25">
      <c r="A21" s="78"/>
      <c r="C21" s="79"/>
      <c r="E21" s="80"/>
      <c r="G21" s="81"/>
      <c r="I21" s="81"/>
      <c r="K21" s="81"/>
      <c r="L21" s="82" t="str">
        <f t="shared" si="0"/>
        <v xml:space="preserve"> </v>
      </c>
      <c r="M21" s="42" t="str">
        <f t="shared" si="1"/>
        <v xml:space="preserve"> </v>
      </c>
      <c r="O21" s="81"/>
      <c r="P21" s="82" t="str">
        <f t="shared" si="2"/>
        <v xml:space="preserve"> </v>
      </c>
      <c r="Q21" s="42" t="str">
        <f t="shared" si="3"/>
        <v xml:space="preserve"> </v>
      </c>
      <c r="S21" s="81"/>
      <c r="U21" s="81"/>
      <c r="W21" s="83"/>
      <c r="X21" s="155" t="str">
        <f t="shared" si="4"/>
        <v xml:space="preserve"> </v>
      </c>
      <c r="Y21" s="155"/>
      <c r="Z21" s="44">
        <f t="shared" si="5"/>
        <v>0</v>
      </c>
      <c r="AA21" s="84"/>
      <c r="AB21" s="55" t="str">
        <f t="shared" si="6"/>
        <v xml:space="preserve"> </v>
      </c>
      <c r="AC21" s="46" t="str">
        <f t="shared" si="7"/>
        <v xml:space="preserve"> </v>
      </c>
      <c r="AD21" s="46" t="str">
        <f t="shared" si="8"/>
        <v xml:space="preserve"> </v>
      </c>
      <c r="AE21" s="85" t="str">
        <f t="shared" si="9"/>
        <v xml:space="preserve"> </v>
      </c>
      <c r="AF21" s="86" t="str">
        <f t="shared" si="10"/>
        <v xml:space="preserve"> </v>
      </c>
    </row>
    <row r="22" spans="1:32" ht="26.1" customHeight="1" x14ac:dyDescent="0.25">
      <c r="A22" s="78"/>
      <c r="C22" s="79"/>
      <c r="E22" s="80"/>
      <c r="G22" s="81"/>
      <c r="I22" s="81"/>
      <c r="K22" s="81"/>
      <c r="L22" s="82" t="str">
        <f t="shared" si="0"/>
        <v xml:space="preserve"> </v>
      </c>
      <c r="M22" s="42" t="str">
        <f t="shared" si="1"/>
        <v xml:space="preserve"> </v>
      </c>
      <c r="O22" s="81"/>
      <c r="P22" s="82" t="str">
        <f t="shared" si="2"/>
        <v xml:space="preserve"> </v>
      </c>
      <c r="Q22" s="42" t="str">
        <f t="shared" si="3"/>
        <v xml:space="preserve"> </v>
      </c>
      <c r="S22" s="81"/>
      <c r="U22" s="81"/>
      <c r="W22" s="83"/>
      <c r="X22" s="155" t="str">
        <f t="shared" si="4"/>
        <v xml:space="preserve"> </v>
      </c>
      <c r="Y22" s="155"/>
      <c r="Z22" s="44">
        <f t="shared" si="5"/>
        <v>0</v>
      </c>
      <c r="AA22" s="84"/>
      <c r="AB22" s="55" t="str">
        <f t="shared" si="6"/>
        <v xml:space="preserve"> </v>
      </c>
      <c r="AC22" s="46" t="str">
        <f t="shared" si="7"/>
        <v xml:space="preserve"> </v>
      </c>
      <c r="AD22" s="46" t="str">
        <f t="shared" si="8"/>
        <v xml:space="preserve"> </v>
      </c>
      <c r="AE22" s="85" t="str">
        <f t="shared" si="9"/>
        <v xml:space="preserve"> </v>
      </c>
      <c r="AF22" s="86" t="str">
        <f t="shared" si="10"/>
        <v xml:space="preserve"> </v>
      </c>
    </row>
    <row r="23" spans="1:32" ht="26.1" customHeight="1" x14ac:dyDescent="0.25">
      <c r="A23" s="78"/>
      <c r="C23" s="79"/>
      <c r="E23" s="80"/>
      <c r="G23" s="81"/>
      <c r="I23" s="81"/>
      <c r="K23" s="81"/>
      <c r="L23" s="82" t="str">
        <f t="shared" si="0"/>
        <v xml:space="preserve"> </v>
      </c>
      <c r="M23" s="42" t="str">
        <f t="shared" si="1"/>
        <v xml:space="preserve"> </v>
      </c>
      <c r="O23" s="81"/>
      <c r="P23" s="82" t="str">
        <f t="shared" si="2"/>
        <v xml:space="preserve"> </v>
      </c>
      <c r="Q23" s="42" t="str">
        <f t="shared" si="3"/>
        <v xml:space="preserve"> </v>
      </c>
      <c r="S23" s="81"/>
      <c r="U23" s="81"/>
      <c r="W23" s="83"/>
      <c r="X23" s="155" t="str">
        <f t="shared" si="4"/>
        <v xml:space="preserve"> </v>
      </c>
      <c r="Y23" s="155"/>
      <c r="Z23" s="44">
        <f t="shared" si="5"/>
        <v>0</v>
      </c>
      <c r="AA23" s="84"/>
      <c r="AB23" s="55" t="str">
        <f t="shared" si="6"/>
        <v xml:space="preserve"> </v>
      </c>
      <c r="AC23" s="46" t="str">
        <f t="shared" si="7"/>
        <v xml:space="preserve"> </v>
      </c>
      <c r="AD23" s="46" t="str">
        <f t="shared" si="8"/>
        <v xml:space="preserve"> </v>
      </c>
      <c r="AE23" s="85" t="str">
        <f t="shared" si="9"/>
        <v xml:space="preserve"> </v>
      </c>
      <c r="AF23" s="86" t="str">
        <f t="shared" si="10"/>
        <v xml:space="preserve"> </v>
      </c>
    </row>
    <row r="24" spans="1:32" ht="26.1" customHeight="1" thickBot="1" x14ac:dyDescent="0.3">
      <c r="A24" s="78"/>
      <c r="C24" s="79"/>
      <c r="E24" s="80"/>
      <c r="G24" s="81"/>
      <c r="I24" s="81"/>
      <c r="K24" s="81"/>
      <c r="L24" s="82" t="str">
        <f t="shared" si="0"/>
        <v xml:space="preserve"> </v>
      </c>
      <c r="M24" s="42" t="str">
        <f t="shared" si="1"/>
        <v xml:space="preserve"> </v>
      </c>
      <c r="O24" s="81"/>
      <c r="P24" s="82" t="str">
        <f t="shared" si="2"/>
        <v xml:space="preserve"> </v>
      </c>
      <c r="Q24" s="42" t="str">
        <f t="shared" si="3"/>
        <v xml:space="preserve"> </v>
      </c>
      <c r="S24" s="81"/>
      <c r="U24" s="81"/>
      <c r="W24" s="83"/>
      <c r="X24" s="155" t="str">
        <f t="shared" si="4"/>
        <v xml:space="preserve"> </v>
      </c>
      <c r="Y24" s="155"/>
      <c r="Z24" s="50">
        <f t="shared" si="5"/>
        <v>0</v>
      </c>
      <c r="AA24" s="87"/>
      <c r="AB24" s="88" t="str">
        <f t="shared" si="6"/>
        <v xml:space="preserve"> </v>
      </c>
      <c r="AC24" s="52" t="str">
        <f t="shared" si="7"/>
        <v xml:space="preserve"> </v>
      </c>
      <c r="AD24" s="52" t="str">
        <f t="shared" si="8"/>
        <v xml:space="preserve"> </v>
      </c>
      <c r="AE24" s="89" t="str">
        <f t="shared" si="9"/>
        <v xml:space="preserve"> </v>
      </c>
      <c r="AF24" s="90" t="str">
        <f t="shared" si="10"/>
        <v xml:space="preserve"> </v>
      </c>
    </row>
    <row r="25" spans="1:32" ht="13.2" customHeight="1" x14ac:dyDescent="0.25">
      <c r="L25" s="82"/>
      <c r="N25" s="82"/>
      <c r="Z25" s="46">
        <f>SUM(Z17:Z24)</f>
        <v>0</v>
      </c>
      <c r="AA25" s="55">
        <f>SUM(AA17:AA24)</f>
        <v>0</v>
      </c>
      <c r="AB25" s="55">
        <f>SUM(AB17:AB24)</f>
        <v>0</v>
      </c>
      <c r="AC25" s="46">
        <f>SUM(AC17:AC24)</f>
        <v>0</v>
      </c>
      <c r="AD25" s="46">
        <f>SUM(AD17:AD24)</f>
        <v>0</v>
      </c>
      <c r="AE25" s="85" t="str">
        <f t="shared" si="9"/>
        <v xml:space="preserve"> </v>
      </c>
      <c r="AF25" s="56">
        <f>SUM(AF17:AF24)</f>
        <v>0</v>
      </c>
    </row>
    <row r="26" spans="1:32" x14ac:dyDescent="0.25">
      <c r="A26" s="14" t="s">
        <v>48</v>
      </c>
      <c r="B26" s="16"/>
      <c r="C26" s="16"/>
      <c r="D26" s="16"/>
      <c r="E26" s="17"/>
      <c r="F26" s="145" t="s">
        <v>74</v>
      </c>
      <c r="G26" s="146"/>
      <c r="H26" s="146"/>
      <c r="I26" s="147"/>
      <c r="J26" s="14" t="s">
        <v>75</v>
      </c>
      <c r="K26" s="16"/>
      <c r="L26" s="16"/>
      <c r="M26" s="16"/>
      <c r="N26" s="16"/>
      <c r="O26" s="16"/>
      <c r="P26" s="16"/>
      <c r="Q26" s="17"/>
      <c r="R26" s="14" t="s">
        <v>50</v>
      </c>
      <c r="S26" s="57"/>
      <c r="T26" s="16"/>
      <c r="U26" s="17"/>
    </row>
    <row r="27" spans="1:32" ht="13.8" x14ac:dyDescent="0.25">
      <c r="A27" s="172" t="s">
        <v>47</v>
      </c>
      <c r="B27" s="175"/>
      <c r="C27" s="175"/>
      <c r="D27" s="175"/>
      <c r="E27" s="154"/>
      <c r="F27" s="92"/>
      <c r="G27" s="173"/>
      <c r="H27" s="175"/>
      <c r="I27" s="154"/>
      <c r="J27" s="19"/>
      <c r="K27" s="173"/>
      <c r="L27" s="173"/>
      <c r="M27" s="173"/>
      <c r="N27" s="173"/>
      <c r="O27" s="173"/>
      <c r="P27" s="173"/>
      <c r="Q27" s="176"/>
      <c r="R27" s="19"/>
      <c r="S27" s="177"/>
      <c r="T27" s="178"/>
      <c r="U27" s="179"/>
      <c r="X27" s="97"/>
      <c r="Y27" s="97"/>
      <c r="AA27" s="46"/>
    </row>
    <row r="28" spans="1:32" ht="17.100000000000001" customHeight="1" x14ac:dyDescent="0.25">
      <c r="A28" s="156" t="s">
        <v>81</v>
      </c>
      <c r="B28" s="157"/>
      <c r="C28" s="157"/>
      <c r="D28" s="157"/>
      <c r="E28" s="157"/>
      <c r="F28" s="157"/>
      <c r="G28" s="157"/>
      <c r="H28" s="157"/>
      <c r="I28" s="157"/>
      <c r="J28" s="157"/>
      <c r="K28" s="157"/>
      <c r="L28" s="157"/>
      <c r="M28" s="157"/>
      <c r="N28" s="157"/>
      <c r="O28" s="157"/>
      <c r="P28" s="157"/>
      <c r="Q28" s="157"/>
      <c r="S28" s="116" t="s">
        <v>102</v>
      </c>
      <c r="T28" s="117"/>
      <c r="U28" s="117"/>
      <c r="V28" s="117"/>
      <c r="W28" s="118"/>
      <c r="AA28" s="91"/>
    </row>
    <row r="29" spans="1:32" ht="12.75" customHeight="1" x14ac:dyDescent="0.25">
      <c r="A29" s="158"/>
      <c r="B29" s="158"/>
      <c r="C29" s="158"/>
      <c r="D29" s="158"/>
      <c r="E29" s="158"/>
      <c r="F29" s="158"/>
      <c r="G29" s="158"/>
      <c r="H29" s="158"/>
      <c r="I29" s="158"/>
      <c r="J29" s="158"/>
      <c r="K29" s="158"/>
      <c r="L29" s="158"/>
      <c r="M29" s="158"/>
      <c r="N29" s="158"/>
      <c r="O29" s="158"/>
      <c r="P29" s="158"/>
      <c r="Q29" s="158"/>
      <c r="S29" s="119"/>
      <c r="T29" s="120"/>
      <c r="U29" s="120"/>
      <c r="V29" s="120"/>
      <c r="W29" s="121"/>
      <c r="Y29" s="97"/>
      <c r="AA29" s="46"/>
    </row>
    <row r="30" spans="1:32" ht="10.5" customHeight="1" x14ac:dyDescent="0.25">
      <c r="A30" s="158"/>
      <c r="B30" s="158"/>
      <c r="C30" s="158"/>
      <c r="D30" s="158"/>
      <c r="E30" s="158"/>
      <c r="F30" s="158"/>
      <c r="G30" s="158"/>
      <c r="H30" s="158"/>
      <c r="I30" s="158"/>
      <c r="J30" s="158"/>
      <c r="K30" s="158"/>
      <c r="L30" s="158"/>
      <c r="M30" s="158"/>
      <c r="N30" s="158"/>
      <c r="O30" s="158"/>
      <c r="P30" s="158"/>
      <c r="Q30" s="158"/>
      <c r="S30" s="122" t="s">
        <v>83</v>
      </c>
      <c r="T30" s="123"/>
      <c r="U30" s="123"/>
      <c r="V30" s="124"/>
      <c r="W30" s="140" t="s">
        <v>84</v>
      </c>
    </row>
    <row r="31" spans="1:32" ht="10.5" customHeight="1" x14ac:dyDescent="0.25">
      <c r="A31" s="158"/>
      <c r="B31" s="158"/>
      <c r="C31" s="158"/>
      <c r="D31" s="158"/>
      <c r="E31" s="158"/>
      <c r="F31" s="158"/>
      <c r="G31" s="158"/>
      <c r="H31" s="158"/>
      <c r="I31" s="158"/>
      <c r="J31" s="158"/>
      <c r="K31" s="158"/>
      <c r="L31" s="158"/>
      <c r="M31" s="158"/>
      <c r="N31" s="158"/>
      <c r="O31" s="158"/>
      <c r="P31" s="158"/>
      <c r="Q31" s="158"/>
      <c r="S31" s="125"/>
      <c r="T31" s="126"/>
      <c r="U31" s="126"/>
      <c r="V31" s="127"/>
      <c r="W31" s="141"/>
    </row>
    <row r="32" spans="1:32" ht="10.5" customHeight="1" x14ac:dyDescent="0.25">
      <c r="A32" s="158"/>
      <c r="B32" s="158"/>
      <c r="C32" s="158"/>
      <c r="D32" s="158"/>
      <c r="E32" s="158"/>
      <c r="F32" s="158"/>
      <c r="G32" s="158"/>
      <c r="H32" s="158"/>
      <c r="I32" s="158"/>
      <c r="J32" s="158"/>
      <c r="K32" s="158"/>
      <c r="L32" s="158"/>
      <c r="M32" s="158"/>
      <c r="N32" s="158"/>
      <c r="O32" s="158"/>
      <c r="P32" s="158"/>
      <c r="Q32" s="158"/>
      <c r="S32" s="128"/>
      <c r="T32" s="129"/>
      <c r="U32" s="129"/>
      <c r="V32" s="130"/>
      <c r="W32" s="142"/>
    </row>
    <row r="33" spans="1:26" ht="13.8" x14ac:dyDescent="0.25">
      <c r="A33" s="27" t="s">
        <v>59</v>
      </c>
      <c r="C33" s="145" t="s">
        <v>60</v>
      </c>
      <c r="D33" s="148"/>
      <c r="E33" s="148"/>
      <c r="F33" s="148"/>
      <c r="G33" s="148"/>
      <c r="H33" s="148"/>
      <c r="I33" s="149"/>
      <c r="J33" s="145" t="s">
        <v>88</v>
      </c>
      <c r="K33" s="146"/>
      <c r="L33" s="146"/>
      <c r="M33" s="146"/>
      <c r="N33" s="146"/>
      <c r="O33" s="147"/>
      <c r="P33" s="145" t="s">
        <v>50</v>
      </c>
      <c r="Q33" s="147"/>
      <c r="R33" s="96"/>
      <c r="S33" s="131" t="s">
        <v>85</v>
      </c>
      <c r="T33" s="132"/>
      <c r="U33" s="132"/>
      <c r="V33" s="133"/>
      <c r="W33" s="143"/>
      <c r="X33" s="8"/>
      <c r="Y33" s="97"/>
      <c r="Z33" s="66" t="str">
        <f>+IF(Y33=0," ",IF(Y33&lt;18,18-Y33," "))</f>
        <v xml:space="preserve"> </v>
      </c>
    </row>
    <row r="34" spans="1:26" x14ac:dyDescent="0.25">
      <c r="A34" s="67" t="s">
        <v>63</v>
      </c>
      <c r="B34" s="68"/>
      <c r="C34" s="150"/>
      <c r="D34" s="151"/>
      <c r="E34" s="151"/>
      <c r="F34" s="151"/>
      <c r="G34" s="151"/>
      <c r="H34" s="151"/>
      <c r="I34" s="152"/>
      <c r="J34" s="150"/>
      <c r="K34" s="151"/>
      <c r="L34" s="151"/>
      <c r="M34" s="151"/>
      <c r="N34" s="151"/>
      <c r="O34" s="152"/>
      <c r="P34" s="153"/>
      <c r="Q34" s="154"/>
      <c r="R34" s="96"/>
      <c r="S34" s="134"/>
      <c r="T34" s="135"/>
      <c r="U34" s="135"/>
      <c r="V34" s="136"/>
      <c r="W34" s="180"/>
      <c r="X34" s="174" t="str">
        <f>+IF(Y33&gt;18,"Exceeds 18Mill Limitation"," ")</f>
        <v xml:space="preserve"> </v>
      </c>
      <c r="Y34" s="174"/>
    </row>
    <row r="35" spans="1:26" x14ac:dyDescent="0.25">
      <c r="A35" s="27" t="s">
        <v>64</v>
      </c>
      <c r="C35" s="145" t="s">
        <v>60</v>
      </c>
      <c r="D35" s="148"/>
      <c r="E35" s="148"/>
      <c r="F35" s="148"/>
      <c r="G35" s="148"/>
      <c r="H35" s="148"/>
      <c r="I35" s="149"/>
      <c r="J35" s="145" t="s">
        <v>88</v>
      </c>
      <c r="K35" s="146"/>
      <c r="L35" s="146"/>
      <c r="M35" s="146"/>
      <c r="N35" s="146"/>
      <c r="O35" s="147"/>
      <c r="P35" s="145" t="s">
        <v>50</v>
      </c>
      <c r="Q35" s="147"/>
      <c r="S35" s="137"/>
      <c r="T35" s="138"/>
      <c r="U35" s="138"/>
      <c r="V35" s="139"/>
      <c r="W35" s="144"/>
    </row>
    <row r="36" spans="1:26" x14ac:dyDescent="0.25">
      <c r="A36" s="27" t="s">
        <v>65</v>
      </c>
      <c r="C36" s="150"/>
      <c r="D36" s="151"/>
      <c r="E36" s="151"/>
      <c r="F36" s="151"/>
      <c r="G36" s="151"/>
      <c r="H36" s="151"/>
      <c r="I36" s="152"/>
      <c r="J36" s="150"/>
      <c r="K36" s="151"/>
      <c r="L36" s="151"/>
      <c r="M36" s="151"/>
      <c r="N36" s="151"/>
      <c r="O36" s="152"/>
      <c r="P36" s="153"/>
      <c r="Q36" s="154"/>
      <c r="S36" s="196" t="s">
        <v>86</v>
      </c>
      <c r="T36" s="197"/>
      <c r="U36" s="197"/>
      <c r="V36" s="198"/>
      <c r="W36" s="143"/>
    </row>
    <row r="37" spans="1:26" x14ac:dyDescent="0.25">
      <c r="A37" s="159" t="s">
        <v>82</v>
      </c>
      <c r="B37" s="160"/>
      <c r="C37" s="160"/>
      <c r="D37" s="160"/>
      <c r="E37" s="160"/>
      <c r="F37" s="160"/>
      <c r="G37" s="160"/>
      <c r="H37" s="160"/>
      <c r="I37" s="160"/>
      <c r="J37" s="160"/>
      <c r="K37" s="160"/>
      <c r="L37" s="160"/>
      <c r="M37" s="160"/>
      <c r="N37" s="160"/>
      <c r="O37" s="160"/>
      <c r="P37" s="160"/>
      <c r="Q37" s="160"/>
      <c r="S37" s="199"/>
      <c r="T37" s="200"/>
      <c r="U37" s="200"/>
      <c r="V37" s="201"/>
      <c r="W37" s="144"/>
    </row>
    <row r="38" spans="1:26" x14ac:dyDescent="0.25">
      <c r="A38" s="160"/>
      <c r="B38" s="160"/>
      <c r="C38" s="160"/>
      <c r="D38" s="160"/>
      <c r="E38" s="160"/>
      <c r="F38" s="160"/>
      <c r="G38" s="160"/>
      <c r="H38" s="160"/>
      <c r="I38" s="160"/>
      <c r="J38" s="160"/>
      <c r="K38" s="160"/>
      <c r="L38" s="160"/>
      <c r="M38" s="160"/>
      <c r="N38" s="160"/>
      <c r="O38" s="160"/>
      <c r="P38" s="160"/>
      <c r="Q38" s="160"/>
      <c r="S38" s="202" t="s">
        <v>87</v>
      </c>
      <c r="T38" s="203"/>
      <c r="U38" s="203"/>
      <c r="V38" s="198"/>
      <c r="W38" s="143"/>
    </row>
    <row r="39" spans="1:26" x14ac:dyDescent="0.25">
      <c r="A39" s="160"/>
      <c r="B39" s="160"/>
      <c r="C39" s="160"/>
      <c r="D39" s="160"/>
      <c r="E39" s="160"/>
      <c r="F39" s="160"/>
      <c r="G39" s="160"/>
      <c r="H39" s="160"/>
      <c r="I39" s="160"/>
      <c r="J39" s="160"/>
      <c r="K39" s="160"/>
      <c r="L39" s="160"/>
      <c r="M39" s="160"/>
      <c r="N39" s="160"/>
      <c r="O39" s="160"/>
      <c r="P39" s="160"/>
      <c r="Q39" s="160"/>
      <c r="S39" s="199"/>
      <c r="T39" s="200"/>
      <c r="U39" s="200"/>
      <c r="V39" s="201"/>
      <c r="W39" s="144"/>
    </row>
    <row r="40" spans="1:26" ht="3" customHeight="1" x14ac:dyDescent="0.25">
      <c r="A40" s="160"/>
      <c r="B40" s="160"/>
      <c r="C40" s="160"/>
      <c r="D40" s="160"/>
      <c r="E40" s="160"/>
      <c r="F40" s="160"/>
      <c r="G40" s="160"/>
      <c r="H40" s="160"/>
      <c r="I40" s="160"/>
      <c r="J40" s="160"/>
      <c r="K40" s="160"/>
      <c r="L40" s="160"/>
      <c r="M40" s="160"/>
      <c r="N40" s="160"/>
      <c r="O40" s="160"/>
      <c r="P40" s="160"/>
      <c r="Q40" s="160"/>
    </row>
    <row r="41" spans="1:26" hidden="1" x14ac:dyDescent="0.25">
      <c r="A41" s="160"/>
      <c r="B41" s="160"/>
      <c r="C41" s="160"/>
      <c r="D41" s="160"/>
      <c r="E41" s="160"/>
      <c r="F41" s="160"/>
      <c r="G41" s="160"/>
      <c r="H41" s="160"/>
      <c r="I41" s="160"/>
      <c r="J41" s="160"/>
      <c r="K41" s="160"/>
      <c r="L41" s="160"/>
      <c r="M41" s="160"/>
      <c r="N41" s="160"/>
      <c r="O41" s="160"/>
      <c r="P41" s="160"/>
      <c r="Q41" s="160"/>
    </row>
    <row r="42" spans="1:26" hidden="1" x14ac:dyDescent="0.25">
      <c r="A42" s="160"/>
      <c r="B42" s="160"/>
      <c r="C42" s="160"/>
      <c r="D42" s="160"/>
      <c r="E42" s="160"/>
      <c r="F42" s="160"/>
      <c r="G42" s="160"/>
      <c r="H42" s="160"/>
      <c r="I42" s="160"/>
      <c r="J42" s="160"/>
      <c r="K42" s="160"/>
      <c r="L42" s="160"/>
      <c r="M42" s="160"/>
      <c r="N42" s="160"/>
      <c r="O42" s="160"/>
      <c r="P42" s="160"/>
      <c r="Q42" s="160"/>
    </row>
    <row r="43" spans="1:26" ht="21.75" customHeight="1" x14ac:dyDescent="0.25">
      <c r="A43" s="115"/>
      <c r="B43" s="115"/>
      <c r="C43" s="115"/>
      <c r="D43" s="115"/>
      <c r="E43" s="115"/>
      <c r="F43" s="115"/>
      <c r="G43" s="115"/>
      <c r="H43" s="115"/>
      <c r="I43" s="115"/>
      <c r="J43" s="115"/>
      <c r="K43" s="115"/>
      <c r="L43" s="115"/>
      <c r="M43" s="115"/>
      <c r="N43" s="115"/>
      <c r="O43" s="115"/>
      <c r="P43" s="115"/>
      <c r="Q43" s="115"/>
    </row>
  </sheetData>
  <mergeCells count="44">
    <mergeCell ref="W33:W35"/>
    <mergeCell ref="C34:I34"/>
    <mergeCell ref="J34:O34"/>
    <mergeCell ref="P34:Q34"/>
    <mergeCell ref="C33:I33"/>
    <mergeCell ref="S27:U27"/>
    <mergeCell ref="Q9:W9"/>
    <mergeCell ref="I11:W11"/>
    <mergeCell ref="N12:W12"/>
    <mergeCell ref="N10:W10"/>
    <mergeCell ref="A10:G10"/>
    <mergeCell ref="A12:G12"/>
    <mergeCell ref="X17:Y17"/>
    <mergeCell ref="X18:Y18"/>
    <mergeCell ref="X19:Y19"/>
    <mergeCell ref="A28:Q32"/>
    <mergeCell ref="A37:Q42"/>
    <mergeCell ref="X34:Y34"/>
    <mergeCell ref="X20:Y20"/>
    <mergeCell ref="X22:Y22"/>
    <mergeCell ref="X23:Y23"/>
    <mergeCell ref="X24:Y24"/>
    <mergeCell ref="X21:Y21"/>
    <mergeCell ref="G27:I27"/>
    <mergeCell ref="F26:I26"/>
    <mergeCell ref="A27:E27"/>
    <mergeCell ref="K27:Q27"/>
    <mergeCell ref="W36:W37"/>
    <mergeCell ref="A43:Q43"/>
    <mergeCell ref="S28:W29"/>
    <mergeCell ref="S30:V32"/>
    <mergeCell ref="S33:V35"/>
    <mergeCell ref="S36:V37"/>
    <mergeCell ref="S38:V39"/>
    <mergeCell ref="W30:W32"/>
    <mergeCell ref="W38:W39"/>
    <mergeCell ref="J33:O33"/>
    <mergeCell ref="P33:Q33"/>
    <mergeCell ref="C35:I35"/>
    <mergeCell ref="J35:O35"/>
    <mergeCell ref="P35:Q35"/>
    <mergeCell ref="C36:I36"/>
    <mergeCell ref="J36:O36"/>
    <mergeCell ref="P36:Q36"/>
  </mergeCells>
  <phoneticPr fontId="3" type="noConversion"/>
  <pageMargins left="0.375" right="0.375" top="0.2" bottom="0.251" header="0.5" footer="0.5"/>
  <pageSetup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6"/>
  <sheetViews>
    <sheetView showGridLines="0" view="pageBreakPreview" zoomScale="60" zoomScaleNormal="75" workbookViewId="0"/>
  </sheetViews>
  <sheetFormatPr defaultRowHeight="13.2" x14ac:dyDescent="0.25"/>
  <cols>
    <col min="1" max="1" width="10.33203125" customWidth="1"/>
    <col min="2" max="2" width="1.6640625" customWidth="1"/>
    <col min="3" max="3" width="10.33203125" customWidth="1"/>
    <col min="4" max="4" width="1.6640625" customWidth="1"/>
    <col min="5" max="5" width="10.33203125" customWidth="1"/>
    <col min="6" max="6" width="1.6640625" customWidth="1"/>
    <col min="7" max="7" width="10.33203125" customWidth="1"/>
    <col min="8" max="8" width="1.6640625" customWidth="1"/>
    <col min="9" max="9" width="10.33203125" customWidth="1"/>
    <col min="10" max="10" width="1.6640625" customWidth="1"/>
    <col min="11" max="11" width="10.33203125" customWidth="1"/>
    <col min="12" max="12" width="1.6640625" customWidth="1"/>
    <col min="13" max="13" width="10.33203125" customWidth="1"/>
    <col min="14" max="14" width="1.6640625" customWidth="1"/>
    <col min="15" max="15" width="10.33203125" customWidth="1"/>
    <col min="16" max="16" width="1.6640625" customWidth="1"/>
    <col min="17" max="17" width="10.33203125" customWidth="1"/>
    <col min="18" max="18" width="1.6640625" customWidth="1"/>
    <col min="19" max="19" width="10.33203125" customWidth="1"/>
    <col min="20" max="20" width="1.6640625" customWidth="1"/>
    <col min="21" max="21" width="10.33203125" customWidth="1"/>
    <col min="22" max="22" width="1.6640625" customWidth="1"/>
    <col min="23" max="23" width="10.33203125" customWidth="1"/>
    <col min="24" max="25" width="10.6640625" customWidth="1"/>
    <col min="26" max="28" width="12.6640625" customWidth="1"/>
    <col min="29" max="29" width="10.6640625" customWidth="1"/>
  </cols>
  <sheetData>
    <row r="1" spans="1:31" ht="21.6" thickBot="1" x14ac:dyDescent="0.45">
      <c r="A1" s="1">
        <v>2004</v>
      </c>
      <c r="C1" s="2" t="s">
        <v>0</v>
      </c>
      <c r="D1" s="3"/>
      <c r="E1" s="3"/>
      <c r="F1" s="3"/>
      <c r="G1" s="3"/>
      <c r="H1" s="3"/>
      <c r="I1" s="3"/>
      <c r="J1" s="3"/>
      <c r="K1" s="3"/>
      <c r="L1" s="3"/>
      <c r="M1" s="3"/>
      <c r="N1" s="3"/>
      <c r="O1" s="3"/>
      <c r="P1" s="3"/>
      <c r="Q1" s="4"/>
    </row>
    <row r="2" spans="1:31" x14ac:dyDescent="0.25">
      <c r="A2" s="5"/>
      <c r="C2" s="6"/>
      <c r="D2" s="7"/>
      <c r="E2" s="7"/>
      <c r="F2" s="7"/>
      <c r="G2" s="7"/>
      <c r="H2" s="7"/>
      <c r="I2" s="7"/>
      <c r="J2" s="7"/>
      <c r="K2" s="7"/>
      <c r="L2" s="7"/>
      <c r="M2" s="7"/>
      <c r="N2" s="7"/>
      <c r="O2" s="7"/>
      <c r="P2" s="7"/>
      <c r="Q2" s="8"/>
    </row>
    <row r="3" spans="1:31" ht="10.5" customHeight="1" x14ac:dyDescent="0.25">
      <c r="A3" s="9" t="s">
        <v>1</v>
      </c>
      <c r="B3" s="10"/>
      <c r="M3" s="9" t="s">
        <v>2</v>
      </c>
      <c r="N3" s="10"/>
    </row>
    <row r="4" spans="1:31" ht="12.75" customHeight="1" x14ac:dyDescent="0.25">
      <c r="A4" s="11" t="s">
        <v>3</v>
      </c>
      <c r="B4" s="12"/>
      <c r="M4" s="11" t="s">
        <v>4</v>
      </c>
      <c r="N4" s="12"/>
      <c r="S4" t="s">
        <v>5</v>
      </c>
    </row>
    <row r="5" spans="1:31" x14ac:dyDescent="0.25">
      <c r="S5" t="s">
        <v>6</v>
      </c>
    </row>
    <row r="6" spans="1:31" ht="15" customHeight="1" x14ac:dyDescent="0.25">
      <c r="A6" s="13" t="str">
        <f>+CONCATENATE(A1, " TAX RATE REQUEST (This form must be completed and submitted on or before October 1, ",A1,")")</f>
        <v>2004 TAX RATE REQUEST (This form must be completed and submitted on or before October 1, 2004)</v>
      </c>
      <c r="S6" t="s">
        <v>7</v>
      </c>
    </row>
    <row r="7" spans="1:31" ht="15" customHeight="1" x14ac:dyDescent="0.25">
      <c r="A7" t="s">
        <v>8</v>
      </c>
    </row>
    <row r="8" spans="1:31" x14ac:dyDescent="0.25">
      <c r="A8" s="14" t="s">
        <v>9</v>
      </c>
      <c r="B8" s="15"/>
      <c r="C8" s="16"/>
      <c r="D8" s="16"/>
      <c r="E8" s="16"/>
      <c r="F8" s="16"/>
      <c r="G8" s="16"/>
      <c r="H8" s="16"/>
      <c r="I8" s="14" t="str">
        <f>+CONCATENATE(A1," Taxable value as of 'Final State Equalization', towards the end of May")</f>
        <v>2004 Taxable value as of 'Final State Equalization', towards the end of May</v>
      </c>
      <c r="J8" s="16"/>
      <c r="K8" s="16"/>
      <c r="L8" s="15"/>
      <c r="M8" s="16"/>
      <c r="N8" s="16"/>
      <c r="O8" s="16"/>
      <c r="P8" s="16"/>
      <c r="Q8" s="17"/>
    </row>
    <row r="9" spans="1:31" x14ac:dyDescent="0.25">
      <c r="A9" s="170" t="s">
        <v>10</v>
      </c>
      <c r="B9" s="171"/>
      <c r="C9" s="171"/>
      <c r="D9" s="171"/>
      <c r="E9" s="171"/>
      <c r="F9" s="171"/>
      <c r="G9" s="171"/>
      <c r="H9" s="18"/>
      <c r="I9" s="19"/>
      <c r="J9" s="18"/>
      <c r="K9" s="18"/>
      <c r="L9" s="20"/>
      <c r="M9" s="18"/>
      <c r="N9" s="181">
        <v>56616198</v>
      </c>
      <c r="O9" s="181"/>
      <c r="P9" s="181"/>
      <c r="Q9" s="182"/>
    </row>
    <row r="10" spans="1:31" x14ac:dyDescent="0.25">
      <c r="A10" s="14" t="s">
        <v>11</v>
      </c>
      <c r="B10" s="15"/>
      <c r="C10" s="16"/>
      <c r="D10" s="16"/>
      <c r="E10" s="16"/>
      <c r="F10" s="16"/>
      <c r="G10" s="16"/>
      <c r="H10" s="17"/>
      <c r="I10" s="189" t="str">
        <f>+CONCATENATE("For LOCAL School Districts: ",A1," Taxable value of NON-Homestead and Non-Qualified Agricultual")</f>
        <v>For LOCAL School Districts: 2004 Taxable value of NON-Homestead and Non-Qualified Agricultual</v>
      </c>
      <c r="J10" s="190"/>
      <c r="K10" s="190"/>
      <c r="L10" s="190"/>
      <c r="M10" s="190"/>
      <c r="N10" s="190"/>
      <c r="O10" s="190"/>
      <c r="P10" s="190"/>
      <c r="Q10" s="191"/>
    </row>
    <row r="11" spans="1:31" x14ac:dyDescent="0.25">
      <c r="A11" s="192" t="s">
        <v>12</v>
      </c>
      <c r="B11" s="185"/>
      <c r="C11" s="185"/>
      <c r="D11" s="185"/>
      <c r="E11" s="185"/>
      <c r="F11" s="185"/>
      <c r="G11" s="185"/>
      <c r="H11" s="21"/>
      <c r="I11" s="22" t="s">
        <v>13</v>
      </c>
      <c r="J11" s="18"/>
      <c r="K11" s="23"/>
      <c r="L11" s="24"/>
      <c r="M11" s="24"/>
      <c r="N11" s="193"/>
      <c r="O11" s="193"/>
      <c r="P11" s="193"/>
      <c r="Q11" s="194"/>
      <c r="AA11" s="25" t="s">
        <v>14</v>
      </c>
      <c r="AB11" s="26"/>
      <c r="AC11" s="26"/>
    </row>
    <row r="12" spans="1:31" ht="14.1" customHeight="1" thickBot="1" x14ac:dyDescent="0.3">
      <c r="A12" s="27" t="s">
        <v>15</v>
      </c>
      <c r="B12" s="27"/>
    </row>
    <row r="13" spans="1:31" ht="13.8" thickBot="1" x14ac:dyDescent="0.3">
      <c r="A13" s="28" t="str">
        <f>+CONCATENATE("The following tax rates have been authorized for levy on the ",A1," tax roll.")</f>
        <v>The following tax rates have been authorized for levy on the 2004 tax roll.</v>
      </c>
      <c r="B13" s="27"/>
      <c r="AA13" s="29" t="s">
        <v>16</v>
      </c>
      <c r="AB13" s="30"/>
      <c r="AC13" s="31">
        <v>0.95379999999999998</v>
      </c>
    </row>
    <row r="14" spans="1:31" ht="20.399999999999999" customHeight="1" thickBot="1" x14ac:dyDescent="0.3">
      <c r="A14" s="32" t="s">
        <v>17</v>
      </c>
      <c r="B14" s="32"/>
      <c r="C14" s="32" t="s">
        <v>18</v>
      </c>
      <c r="D14" s="32"/>
      <c r="E14" s="32" t="s">
        <v>19</v>
      </c>
      <c r="F14" s="32"/>
      <c r="G14" s="32" t="s">
        <v>20</v>
      </c>
      <c r="H14" s="32"/>
      <c r="I14" s="32" t="s">
        <v>21</v>
      </c>
      <c r="J14" s="32"/>
      <c r="K14" s="32" t="s">
        <v>22</v>
      </c>
      <c r="L14" s="32"/>
      <c r="M14" s="32" t="s">
        <v>23</v>
      </c>
      <c r="N14" s="32"/>
      <c r="O14" s="32" t="s">
        <v>24</v>
      </c>
      <c r="P14" s="32"/>
      <c r="Q14" s="32" t="s">
        <v>25</v>
      </c>
      <c r="R14" s="32"/>
      <c r="S14" s="32" t="s">
        <v>26</v>
      </c>
      <c r="T14" s="32"/>
      <c r="U14" s="32" t="s">
        <v>27</v>
      </c>
      <c r="V14" s="32"/>
      <c r="W14" s="32" t="s">
        <v>28</v>
      </c>
    </row>
    <row r="15" spans="1:31" ht="58.2" customHeight="1" thickBot="1" x14ac:dyDescent="0.35">
      <c r="A15" s="33" t="s">
        <v>29</v>
      </c>
      <c r="B15" s="34"/>
      <c r="C15" s="33" t="s">
        <v>30</v>
      </c>
      <c r="D15" s="34"/>
      <c r="E15" s="33" t="s">
        <v>31</v>
      </c>
      <c r="F15" s="34"/>
      <c r="G15" s="33" t="s">
        <v>32</v>
      </c>
      <c r="H15" s="34"/>
      <c r="I15" s="33" t="str">
        <f>+CONCATENATE(A1-1,"         Millage Rate Permanently Reduced by MCL 211.34d")</f>
        <v>2003         Millage Rate Permanently Reduced by MCL 211.34d</v>
      </c>
      <c r="J15" s="34"/>
      <c r="K15" s="33" t="str">
        <f>+CONCATENATE(A1,"     Current Year Millage Reduction Fraction")</f>
        <v>2004     Current Year Millage Reduction Fraction</v>
      </c>
      <c r="L15" s="34"/>
      <c r="M15" s="33" t="str">
        <f>+CONCATENATE(A1,"          Millage Rate Permanently Reduced by MCL 211.34d")</f>
        <v>2004          Millage Rate Permanently Reduced by MCL 211.34d</v>
      </c>
      <c r="N15" s="34"/>
      <c r="O15" s="33" t="str">
        <f>+CONCATENATE(A1,"              Sec 211.34 Millage Rollback Fraction")</f>
        <v>2004              Sec 211.34 Millage Rollback Fraction</v>
      </c>
      <c r="P15" s="34"/>
      <c r="Q15" s="33" t="str">
        <f>+CONCATENATE(A1,"       Maximum Allowable Millage      Levy *")</f>
        <v>2004       Maximum Allowable Millage      Levy *</v>
      </c>
      <c r="R15" s="34"/>
      <c r="S15" s="33" t="s">
        <v>33</v>
      </c>
      <c r="T15" s="34"/>
      <c r="U15" s="33" t="s">
        <v>34</v>
      </c>
      <c r="V15" s="34"/>
      <c r="W15" s="33" t="s">
        <v>35</v>
      </c>
      <c r="Z15" s="35" t="s">
        <v>36</v>
      </c>
      <c r="AA15" s="36" t="s">
        <v>37</v>
      </c>
      <c r="AB15" s="35" t="s">
        <v>38</v>
      </c>
      <c r="AC15" s="37" t="s">
        <v>39</v>
      </c>
      <c r="AD15" s="37" t="s">
        <v>40</v>
      </c>
      <c r="AE15" s="37" t="s">
        <v>41</v>
      </c>
    </row>
    <row r="16" spans="1:31" ht="26.1" customHeight="1" x14ac:dyDescent="0.25">
      <c r="A16" s="38" t="s">
        <v>42</v>
      </c>
      <c r="C16" s="39" t="s">
        <v>43</v>
      </c>
      <c r="E16" s="40">
        <v>28136</v>
      </c>
      <c r="G16" s="41">
        <v>1.3</v>
      </c>
      <c r="I16" s="41">
        <v>1.1137999999999999</v>
      </c>
      <c r="K16" s="41">
        <v>0.98570000000000002</v>
      </c>
      <c r="M16" s="42">
        <f>IF(C16="DEBT","N/A",IF(I16=0," ",+ROUNDDOWN(I16*K16,4)))</f>
        <v>1.0978000000000001</v>
      </c>
      <c r="O16" s="41">
        <v>1</v>
      </c>
      <c r="Q16" s="42">
        <f>IF(C16="DEBT","N/A",IF(I16=0," ",+ROUNDDOWN(M16*O16,4)))</f>
        <v>1.0978000000000001</v>
      </c>
      <c r="S16" s="41"/>
      <c r="U16" s="41">
        <v>1.0978000000000001</v>
      </c>
      <c r="W16" s="43">
        <v>2005</v>
      </c>
      <c r="X16" s="155" t="str">
        <f t="shared" ref="X16:X23" si="0">+IF((S16+U16)&lt;=Q16," ", "Millage Requested  Exceeds Allowable")</f>
        <v xml:space="preserve"> </v>
      </c>
      <c r="Y16" s="155"/>
      <c r="Z16" s="44">
        <f t="shared" ref="Z16:Z23" si="1">ROUND(+IF(C16=$X$30,($N$11/1000)*(S16+U16),($N$9/1000)*(S16+U16)),0)</f>
        <v>62153</v>
      </c>
      <c r="AA16" s="45">
        <v>1.1137999999999999</v>
      </c>
      <c r="AB16" s="46">
        <f t="shared" ref="AB16:AB23" si="2">IF(AA16=0," ",ROUND($N$9/1000*$AC$13*AA16,0))</f>
        <v>60146</v>
      </c>
      <c r="AC16" s="46">
        <f t="shared" ref="AC16:AC23" si="3">IF(AA16=0," ",+Z16-AB16)</f>
        <v>2007</v>
      </c>
      <c r="AD16" s="47">
        <f t="shared" ref="AD16:AD24" si="4">IF(AA16=0," ",+AC16/AB16)</f>
        <v>3.336880258038772E-2</v>
      </c>
      <c r="AE16" s="48">
        <f t="shared" ref="AE16:AE23" si="5">IF(AA16=0," ",+U16-ROUNDDOWN(AA16*$AC$13,4))</f>
        <v>3.5500000000000087E-2</v>
      </c>
    </row>
    <row r="17" spans="1:31" ht="26.1" customHeight="1" x14ac:dyDescent="0.25">
      <c r="A17" s="38" t="s">
        <v>44</v>
      </c>
      <c r="C17" s="39" t="s">
        <v>43</v>
      </c>
      <c r="E17" s="40">
        <v>38201</v>
      </c>
      <c r="G17" s="41">
        <v>1</v>
      </c>
      <c r="I17" s="41">
        <v>0.99390000000000001</v>
      </c>
      <c r="K17" s="41">
        <v>0.98570000000000002</v>
      </c>
      <c r="M17" s="42">
        <f>IF(C17="DEBT","N/A",IF(I17=0," ",+ROUNDDOWN(I17*K17,4)))</f>
        <v>0.97960000000000003</v>
      </c>
      <c r="O17" s="41">
        <v>1</v>
      </c>
      <c r="Q17" s="42">
        <f>IF(C17="DEBT","N/A",IF(I17=0," ",+ROUNDDOWN(M17*O17,4)))</f>
        <v>0.97960000000000003</v>
      </c>
      <c r="S17" s="41"/>
      <c r="U17" s="41">
        <v>0.97960000000000003</v>
      </c>
      <c r="W17" s="43">
        <v>2005</v>
      </c>
      <c r="X17" s="155" t="str">
        <f t="shared" si="0"/>
        <v xml:space="preserve"> </v>
      </c>
      <c r="Y17" s="155"/>
      <c r="Z17" s="44">
        <f t="shared" si="1"/>
        <v>55461</v>
      </c>
      <c r="AA17" s="45">
        <v>0.99390000000000001</v>
      </c>
      <c r="AB17" s="46">
        <f t="shared" si="2"/>
        <v>53671</v>
      </c>
      <c r="AC17" s="46">
        <f t="shared" si="3"/>
        <v>1790</v>
      </c>
      <c r="AD17" s="47">
        <f t="shared" si="4"/>
        <v>3.3351344301391812E-2</v>
      </c>
      <c r="AE17" s="48">
        <f t="shared" si="5"/>
        <v>3.1700000000000061E-2</v>
      </c>
    </row>
    <row r="18" spans="1:31" ht="26.1" customHeight="1" x14ac:dyDescent="0.25">
      <c r="A18" s="38" t="s">
        <v>44</v>
      </c>
      <c r="C18" s="39" t="s">
        <v>45</v>
      </c>
      <c r="E18" s="40">
        <v>32388</v>
      </c>
      <c r="G18" s="41">
        <v>7</v>
      </c>
      <c r="I18" s="41" t="s">
        <v>46</v>
      </c>
      <c r="K18" s="41" t="s">
        <v>46</v>
      </c>
      <c r="M18" s="42" t="str">
        <f>IF(C18="DEBT","N/A",IF(I18=0," ",+ROUNDDOWN(I18*K18,4)))</f>
        <v>N/A</v>
      </c>
      <c r="O18" s="41" t="s">
        <v>46</v>
      </c>
      <c r="Q18" s="42" t="str">
        <f>IF(C18="DEBT","N/A",IF(I18=0," ",+ROUNDDOWN(M18*O18,4)))</f>
        <v>N/A</v>
      </c>
      <c r="S18" s="41"/>
      <c r="U18" s="41">
        <v>7</v>
      </c>
      <c r="W18" s="43">
        <v>2005</v>
      </c>
      <c r="X18" s="155" t="str">
        <f t="shared" si="0"/>
        <v xml:space="preserve"> </v>
      </c>
      <c r="Y18" s="155"/>
      <c r="Z18" s="44">
        <f t="shared" si="1"/>
        <v>396313</v>
      </c>
      <c r="AA18" s="45"/>
      <c r="AB18" s="46" t="str">
        <f t="shared" si="2"/>
        <v xml:space="preserve"> </v>
      </c>
      <c r="AC18" s="46" t="str">
        <f t="shared" si="3"/>
        <v xml:space="preserve"> </v>
      </c>
      <c r="AD18" s="47" t="str">
        <f t="shared" si="4"/>
        <v xml:space="preserve"> </v>
      </c>
      <c r="AE18" s="48" t="str">
        <f t="shared" si="5"/>
        <v xml:space="preserve"> </v>
      </c>
    </row>
    <row r="19" spans="1:31" ht="26.1" customHeight="1" x14ac:dyDescent="0.25">
      <c r="A19" s="49"/>
      <c r="C19" s="49"/>
      <c r="E19" s="49"/>
      <c r="G19" s="18"/>
      <c r="I19" s="49"/>
      <c r="K19" s="49"/>
      <c r="L19" s="49" t="s">
        <v>47</v>
      </c>
      <c r="M19" s="49"/>
      <c r="N19" s="49" t="s">
        <v>47</v>
      </c>
      <c r="O19" s="49"/>
      <c r="Q19" s="49"/>
      <c r="S19" s="18"/>
      <c r="U19" s="18"/>
      <c r="W19" s="18"/>
      <c r="X19" s="155" t="str">
        <f t="shared" si="0"/>
        <v xml:space="preserve"> </v>
      </c>
      <c r="Y19" s="155"/>
      <c r="Z19" s="44">
        <f t="shared" si="1"/>
        <v>0</v>
      </c>
      <c r="AA19" s="45"/>
      <c r="AB19" s="46" t="str">
        <f t="shared" si="2"/>
        <v xml:space="preserve"> </v>
      </c>
      <c r="AC19" s="46" t="str">
        <f t="shared" si="3"/>
        <v xml:space="preserve"> </v>
      </c>
      <c r="AD19" s="47" t="str">
        <f t="shared" si="4"/>
        <v xml:space="preserve"> </v>
      </c>
      <c r="AE19" s="48" t="str">
        <f t="shared" si="5"/>
        <v xml:space="preserve"> </v>
      </c>
    </row>
    <row r="20" spans="1:31" ht="26.1" customHeight="1" x14ac:dyDescent="0.25">
      <c r="A20" s="18"/>
      <c r="C20" s="18"/>
      <c r="E20" s="18"/>
      <c r="G20" s="18"/>
      <c r="I20" s="18"/>
      <c r="K20" s="18"/>
      <c r="M20" s="18" t="s">
        <v>47</v>
      </c>
      <c r="O20" s="18"/>
      <c r="Q20" s="18"/>
      <c r="S20" s="18"/>
      <c r="U20" s="18"/>
      <c r="W20" s="18"/>
      <c r="X20" s="155" t="str">
        <f t="shared" si="0"/>
        <v xml:space="preserve"> </v>
      </c>
      <c r="Y20" s="155"/>
      <c r="Z20" s="44">
        <f t="shared" si="1"/>
        <v>0</v>
      </c>
      <c r="AA20" s="45"/>
      <c r="AB20" s="46" t="str">
        <f t="shared" si="2"/>
        <v xml:space="preserve"> </v>
      </c>
      <c r="AC20" s="46" t="str">
        <f t="shared" si="3"/>
        <v xml:space="preserve"> </v>
      </c>
      <c r="AD20" s="47" t="str">
        <f t="shared" si="4"/>
        <v xml:space="preserve"> </v>
      </c>
      <c r="AE20" s="48" t="str">
        <f t="shared" si="5"/>
        <v xml:space="preserve"> </v>
      </c>
    </row>
    <row r="21" spans="1:31" ht="26.1" customHeight="1" x14ac:dyDescent="0.25">
      <c r="A21" s="18"/>
      <c r="C21" s="18"/>
      <c r="E21" s="18"/>
      <c r="G21" s="18"/>
      <c r="I21" s="18"/>
      <c r="K21" s="18"/>
      <c r="M21" s="18"/>
      <c r="O21" s="18"/>
      <c r="Q21" s="18"/>
      <c r="S21" s="18"/>
      <c r="U21" s="18"/>
      <c r="W21" s="18"/>
      <c r="X21" s="155" t="str">
        <f t="shared" si="0"/>
        <v xml:space="preserve"> </v>
      </c>
      <c r="Y21" s="155"/>
      <c r="Z21" s="44">
        <f t="shared" si="1"/>
        <v>0</v>
      </c>
      <c r="AA21" s="45"/>
      <c r="AB21" s="46" t="str">
        <f t="shared" si="2"/>
        <v xml:space="preserve"> </v>
      </c>
      <c r="AC21" s="46" t="str">
        <f t="shared" si="3"/>
        <v xml:space="preserve"> </v>
      </c>
      <c r="AD21" s="47" t="str">
        <f t="shared" si="4"/>
        <v xml:space="preserve"> </v>
      </c>
      <c r="AE21" s="48" t="str">
        <f t="shared" si="5"/>
        <v xml:space="preserve"> </v>
      </c>
    </row>
    <row r="22" spans="1:31" ht="26.1" customHeight="1" x14ac:dyDescent="0.25">
      <c r="A22" s="18"/>
      <c r="C22" s="18"/>
      <c r="E22" s="18"/>
      <c r="G22" s="18"/>
      <c r="I22" s="18"/>
      <c r="K22" s="18"/>
      <c r="M22" s="18"/>
      <c r="O22" s="18"/>
      <c r="Q22" s="18"/>
      <c r="S22" s="18"/>
      <c r="U22" s="18"/>
      <c r="W22" s="18"/>
      <c r="X22" s="155" t="str">
        <f t="shared" si="0"/>
        <v xml:space="preserve"> </v>
      </c>
      <c r="Y22" s="155"/>
      <c r="Z22" s="44">
        <f t="shared" si="1"/>
        <v>0</v>
      </c>
      <c r="AA22" s="45"/>
      <c r="AB22" s="46" t="str">
        <f t="shared" si="2"/>
        <v xml:space="preserve"> </v>
      </c>
      <c r="AC22" s="46" t="str">
        <f t="shared" si="3"/>
        <v xml:space="preserve"> </v>
      </c>
      <c r="AD22" s="47" t="str">
        <f t="shared" si="4"/>
        <v xml:space="preserve"> </v>
      </c>
      <c r="AE22" s="48" t="str">
        <f t="shared" si="5"/>
        <v xml:space="preserve"> </v>
      </c>
    </row>
    <row r="23" spans="1:31" ht="26.1" customHeight="1" thickBot="1" x14ac:dyDescent="0.3">
      <c r="A23" s="18"/>
      <c r="C23" s="18"/>
      <c r="E23" s="18"/>
      <c r="G23" s="18"/>
      <c r="I23" s="18"/>
      <c r="K23" s="18"/>
      <c r="M23" s="18"/>
      <c r="O23" s="18"/>
      <c r="Q23" s="18"/>
      <c r="S23" s="18"/>
      <c r="U23" s="18"/>
      <c r="W23" s="18"/>
      <c r="X23" s="155" t="str">
        <f t="shared" si="0"/>
        <v xml:space="preserve"> </v>
      </c>
      <c r="Y23" s="155"/>
      <c r="Z23" s="50">
        <f t="shared" si="1"/>
        <v>0</v>
      </c>
      <c r="AA23" s="51"/>
      <c r="AB23" s="52" t="str">
        <f t="shared" si="2"/>
        <v xml:space="preserve"> </v>
      </c>
      <c r="AC23" s="52" t="str">
        <f t="shared" si="3"/>
        <v xml:space="preserve"> </v>
      </c>
      <c r="AD23" s="53" t="str">
        <f t="shared" si="4"/>
        <v xml:space="preserve"> </v>
      </c>
      <c r="AE23" s="54" t="str">
        <f t="shared" si="5"/>
        <v xml:space="preserve"> </v>
      </c>
    </row>
    <row r="24" spans="1:31" ht="13.2" customHeight="1" thickBot="1" x14ac:dyDescent="0.3">
      <c r="Z24" s="46">
        <f>SUM(Z16:Z23)</f>
        <v>513927</v>
      </c>
      <c r="AA24" s="55">
        <f>SUM(AA16:AA23)</f>
        <v>2.1076999999999999</v>
      </c>
      <c r="AB24" s="46">
        <f>SUM(AB16:AB23)</f>
        <v>113817</v>
      </c>
      <c r="AC24" s="46">
        <f>SUM(AC16:AC23)</f>
        <v>3797</v>
      </c>
      <c r="AD24" s="47">
        <f t="shared" si="4"/>
        <v>3.3360570037867805E-2</v>
      </c>
      <c r="AE24" s="56">
        <f>SUM(AE16:AE23)</f>
        <v>6.7200000000000149E-2</v>
      </c>
    </row>
    <row r="25" spans="1:31" x14ac:dyDescent="0.25">
      <c r="A25" s="14" t="s">
        <v>48</v>
      </c>
      <c r="B25" s="16"/>
      <c r="C25" s="16"/>
      <c r="D25" s="16"/>
      <c r="E25" s="16"/>
      <c r="F25" s="16"/>
      <c r="G25" s="16"/>
      <c r="H25" s="16"/>
      <c r="I25" s="17"/>
      <c r="J25" s="14" t="s">
        <v>49</v>
      </c>
      <c r="K25" s="16"/>
      <c r="L25" s="16"/>
      <c r="M25" s="16"/>
      <c r="N25" s="16"/>
      <c r="O25" s="16"/>
      <c r="P25" s="16"/>
      <c r="Q25" s="17"/>
      <c r="R25" s="14" t="s">
        <v>50</v>
      </c>
      <c r="S25" s="57"/>
      <c r="T25" s="16"/>
      <c r="U25" s="17"/>
      <c r="X25" s="58" t="s">
        <v>51</v>
      </c>
      <c r="Y25" s="58" t="s">
        <v>52</v>
      </c>
    </row>
    <row r="26" spans="1:31" ht="14.4" thickBot="1" x14ac:dyDescent="0.3">
      <c r="A26" s="59" t="s">
        <v>47</v>
      </c>
      <c r="B26" s="18"/>
      <c r="C26" s="185" t="s">
        <v>53</v>
      </c>
      <c r="D26" s="185"/>
      <c r="E26" s="185"/>
      <c r="F26" s="185"/>
      <c r="G26" s="185"/>
      <c r="H26" s="185"/>
      <c r="I26" s="186"/>
      <c r="J26" s="19"/>
      <c r="K26" s="185" t="s">
        <v>54</v>
      </c>
      <c r="L26" s="185"/>
      <c r="M26" s="185"/>
      <c r="N26" s="185"/>
      <c r="O26" s="185"/>
      <c r="P26" s="185"/>
      <c r="Q26" s="186"/>
      <c r="R26" s="19"/>
      <c r="S26" s="187">
        <v>38126</v>
      </c>
      <c r="T26" s="185"/>
      <c r="U26" s="186"/>
      <c r="X26" s="60">
        <f>SUM(S16:S23)</f>
        <v>0</v>
      </c>
      <c r="Y26" s="60">
        <f>SUM(U16:U23)</f>
        <v>9.0774000000000008</v>
      </c>
    </row>
    <row r="27" spans="1:31" ht="17.100000000000001" customHeight="1" thickBot="1" x14ac:dyDescent="0.3">
      <c r="A27" s="61" t="s">
        <v>55</v>
      </c>
    </row>
    <row r="28" spans="1:31" ht="12.75" customHeight="1" thickBot="1" x14ac:dyDescent="0.3">
      <c r="A28" s="62" t="s">
        <v>56</v>
      </c>
      <c r="X28" s="63" t="s">
        <v>57</v>
      </c>
      <c r="Y28" s="64">
        <f>+Y26+X26</f>
        <v>9.0774000000000008</v>
      </c>
    </row>
    <row r="29" spans="1:31" ht="9.75" customHeight="1" thickBot="1" x14ac:dyDescent="0.3">
      <c r="A29" s="183" t="s">
        <v>58</v>
      </c>
      <c r="B29" s="158"/>
      <c r="C29" s="158"/>
      <c r="D29" s="158"/>
      <c r="E29" s="158"/>
      <c r="F29" s="158"/>
      <c r="G29" s="158"/>
      <c r="H29" s="158"/>
      <c r="I29" s="158"/>
      <c r="J29" s="158"/>
      <c r="K29" s="158"/>
      <c r="L29" s="158"/>
      <c r="M29" s="158"/>
    </row>
    <row r="30" spans="1:31" ht="14.4" thickBot="1" x14ac:dyDescent="0.3">
      <c r="A30" s="27" t="s">
        <v>59</v>
      </c>
      <c r="C30" s="14" t="s">
        <v>60</v>
      </c>
      <c r="D30" s="16"/>
      <c r="E30" s="16"/>
      <c r="F30" s="16"/>
      <c r="G30" s="16"/>
      <c r="H30" s="16"/>
      <c r="I30" s="16"/>
      <c r="J30" s="16"/>
      <c r="K30" s="17"/>
      <c r="L30" s="14" t="s">
        <v>61</v>
      </c>
      <c r="M30" s="16"/>
      <c r="N30" s="16"/>
      <c r="O30" s="16"/>
      <c r="P30" s="16"/>
      <c r="Q30" s="16"/>
      <c r="R30" s="17"/>
      <c r="S30" s="14" t="s">
        <v>50</v>
      </c>
      <c r="T30" s="16"/>
      <c r="U30" s="17"/>
      <c r="X30" s="65" t="s">
        <v>62</v>
      </c>
      <c r="Y30" s="64">
        <f>+SUMIF(C16:C23,X30,S16:S23)+SUMIF(C16:C23,X30,U16:U23)</f>
        <v>0</v>
      </c>
      <c r="Z30" s="66" t="str">
        <f>+IF(Y30=0," ",IF(Y30&lt;18,18-Y30," "))</f>
        <v xml:space="preserve"> </v>
      </c>
    </row>
    <row r="31" spans="1:31" x14ac:dyDescent="0.25">
      <c r="A31" s="67" t="s">
        <v>63</v>
      </c>
      <c r="B31" s="68"/>
      <c r="C31" s="19"/>
      <c r="D31" s="18"/>
      <c r="E31" s="18"/>
      <c r="F31" s="18"/>
      <c r="G31" s="18"/>
      <c r="H31" s="18"/>
      <c r="I31" s="18"/>
      <c r="J31" s="18"/>
      <c r="K31" s="68"/>
      <c r="L31" s="19"/>
      <c r="M31" s="185" t="s">
        <v>53</v>
      </c>
      <c r="N31" s="185"/>
      <c r="O31" s="185"/>
      <c r="P31" s="185"/>
      <c r="Q31" s="185"/>
      <c r="R31" s="68"/>
      <c r="S31" s="184">
        <v>38139</v>
      </c>
      <c r="T31" s="185"/>
      <c r="U31" s="186"/>
    </row>
    <row r="32" spans="1:31" x14ac:dyDescent="0.25">
      <c r="A32" s="27" t="s">
        <v>64</v>
      </c>
      <c r="C32" s="14" t="s">
        <v>60</v>
      </c>
      <c r="D32" s="16"/>
      <c r="E32" s="16"/>
      <c r="F32" s="16"/>
      <c r="G32" s="16"/>
      <c r="H32" s="16"/>
      <c r="I32" s="16"/>
      <c r="J32" s="16"/>
      <c r="K32" s="17"/>
      <c r="L32" s="14" t="s">
        <v>61</v>
      </c>
      <c r="M32" s="16"/>
      <c r="N32" s="16"/>
      <c r="O32" s="16"/>
      <c r="P32" s="16"/>
      <c r="Q32" s="16"/>
      <c r="R32" s="17"/>
      <c r="S32" s="14" t="s">
        <v>50</v>
      </c>
      <c r="T32" s="16"/>
      <c r="U32" s="17"/>
    </row>
    <row r="33" spans="1:21" x14ac:dyDescent="0.25">
      <c r="A33" s="27" t="s">
        <v>65</v>
      </c>
      <c r="C33" s="19"/>
      <c r="D33" s="18"/>
      <c r="E33" s="18"/>
      <c r="F33" s="18"/>
      <c r="G33" s="18"/>
      <c r="H33" s="18"/>
      <c r="I33" s="18"/>
      <c r="J33" s="18"/>
      <c r="K33" s="68"/>
      <c r="L33" s="19"/>
      <c r="M33" s="185" t="s">
        <v>66</v>
      </c>
      <c r="N33" s="185"/>
      <c r="O33" s="185"/>
      <c r="P33" s="185"/>
      <c r="Q33" s="185"/>
      <c r="R33" s="68"/>
      <c r="S33" s="184">
        <v>38139</v>
      </c>
      <c r="T33" s="185"/>
      <c r="U33" s="186"/>
    </row>
    <row r="34" spans="1:21" x14ac:dyDescent="0.25">
      <c r="A34" s="69" t="s">
        <v>67</v>
      </c>
    </row>
    <row r="35" spans="1:21" x14ac:dyDescent="0.25">
      <c r="A35" s="70" t="s">
        <v>68</v>
      </c>
    </row>
    <row r="36" spans="1:21" x14ac:dyDescent="0.25">
      <c r="A36" s="188" t="s">
        <v>71</v>
      </c>
      <c r="B36" s="115"/>
      <c r="C36" s="115"/>
      <c r="D36" s="115"/>
      <c r="E36" s="115"/>
      <c r="F36" s="115"/>
      <c r="G36" s="115"/>
      <c r="H36" s="115"/>
      <c r="I36" s="115"/>
      <c r="J36" s="115"/>
      <c r="K36" s="115"/>
      <c r="L36" s="115"/>
      <c r="M36" s="115"/>
    </row>
  </sheetData>
  <sheetProtection sheet="1" objects="1" scenarios="1"/>
  <mergeCells count="22">
    <mergeCell ref="A36:M36"/>
    <mergeCell ref="I10:Q10"/>
    <mergeCell ref="A11:G11"/>
    <mergeCell ref="N11:Q11"/>
    <mergeCell ref="C26:I26"/>
    <mergeCell ref="M31:Q31"/>
    <mergeCell ref="M33:Q33"/>
    <mergeCell ref="S33:U33"/>
    <mergeCell ref="X16:Y16"/>
    <mergeCell ref="X23:Y23"/>
    <mergeCell ref="S26:U26"/>
    <mergeCell ref="X19:Y19"/>
    <mergeCell ref="X20:Y20"/>
    <mergeCell ref="X21:Y21"/>
    <mergeCell ref="X22:Y22"/>
    <mergeCell ref="A9:G9"/>
    <mergeCell ref="N9:Q9"/>
    <mergeCell ref="A29:M29"/>
    <mergeCell ref="S31:U31"/>
    <mergeCell ref="X17:Y17"/>
    <mergeCell ref="X18:Y18"/>
    <mergeCell ref="K26:Q26"/>
  </mergeCells>
  <phoneticPr fontId="3" type="noConversion"/>
  <pageMargins left="0.5" right="0.5" top="0.2" bottom="0.251" header="0.5" footer="0.5"/>
  <pageSetup paperSize="5"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5"/>
  <sheetViews>
    <sheetView showGridLines="0" workbookViewId="0">
      <selection activeCell="L15" sqref="L15"/>
    </sheetView>
  </sheetViews>
  <sheetFormatPr defaultRowHeight="13.2" x14ac:dyDescent="0.25"/>
  <cols>
    <col min="1" max="1" width="1.109375" customWidth="1"/>
    <col min="2" max="2" width="64.44140625" customWidth="1"/>
    <col min="3" max="3" width="1.5546875" customWidth="1"/>
    <col min="4" max="4" width="5.5546875" customWidth="1"/>
    <col min="5" max="6" width="16" customWidth="1"/>
  </cols>
  <sheetData>
    <row r="1" spans="2:6" ht="26.4" x14ac:dyDescent="0.25">
      <c r="B1" s="98" t="s">
        <v>89</v>
      </c>
      <c r="C1" s="98"/>
      <c r="D1" s="106"/>
      <c r="E1" s="106"/>
      <c r="F1" s="106"/>
    </row>
    <row r="2" spans="2:6" x14ac:dyDescent="0.25">
      <c r="B2" s="98" t="s">
        <v>90</v>
      </c>
      <c r="C2" s="98"/>
      <c r="D2" s="106"/>
      <c r="E2" s="106"/>
      <c r="F2" s="106"/>
    </row>
    <row r="3" spans="2:6" x14ac:dyDescent="0.25">
      <c r="B3" s="99"/>
      <c r="C3" s="99"/>
      <c r="D3" s="107"/>
      <c r="E3" s="107"/>
      <c r="F3" s="107"/>
    </row>
    <row r="4" spans="2:6" ht="26.4" x14ac:dyDescent="0.25">
      <c r="B4" s="99" t="s">
        <v>91</v>
      </c>
      <c r="C4" s="99"/>
      <c r="D4" s="107"/>
      <c r="E4" s="107"/>
      <c r="F4" s="107"/>
    </row>
    <row r="5" spans="2:6" x14ac:dyDescent="0.25">
      <c r="B5" s="99"/>
      <c r="C5" s="99"/>
      <c r="D5" s="107"/>
      <c r="E5" s="107"/>
      <c r="F5" s="107"/>
    </row>
    <row r="6" spans="2:6" x14ac:dyDescent="0.25">
      <c r="B6" s="98" t="s">
        <v>92</v>
      </c>
      <c r="C6" s="98"/>
      <c r="D6" s="106"/>
      <c r="E6" s="106" t="s">
        <v>93</v>
      </c>
      <c r="F6" s="106" t="s">
        <v>94</v>
      </c>
    </row>
    <row r="7" spans="2:6" ht="13.8" thickBot="1" x14ac:dyDescent="0.3">
      <c r="B7" s="99"/>
      <c r="C7" s="99"/>
      <c r="D7" s="107"/>
      <c r="E7" s="107"/>
      <c r="F7" s="107"/>
    </row>
    <row r="8" spans="2:6" ht="26.4" x14ac:dyDescent="0.25">
      <c r="B8" s="100" t="s">
        <v>95</v>
      </c>
      <c r="C8" s="101"/>
      <c r="D8" s="108"/>
      <c r="E8" s="108">
        <v>1</v>
      </c>
      <c r="F8" s="109"/>
    </row>
    <row r="9" spans="2:6" ht="27" thickBot="1" x14ac:dyDescent="0.3">
      <c r="B9" s="102"/>
      <c r="C9" s="103"/>
      <c r="D9" s="110"/>
      <c r="E9" s="111" t="s">
        <v>96</v>
      </c>
      <c r="F9" s="112" t="s">
        <v>97</v>
      </c>
    </row>
    <row r="10" spans="2:6" x14ac:dyDescent="0.25">
      <c r="B10" s="99"/>
      <c r="C10" s="99"/>
      <c r="D10" s="107"/>
      <c r="E10" s="107"/>
      <c r="F10" s="107"/>
    </row>
    <row r="11" spans="2:6" x14ac:dyDescent="0.25">
      <c r="B11" s="99"/>
      <c r="C11" s="99"/>
      <c r="D11" s="107"/>
      <c r="E11" s="107"/>
      <c r="F11" s="107"/>
    </row>
    <row r="12" spans="2:6" x14ac:dyDescent="0.25">
      <c r="B12" s="98" t="s">
        <v>98</v>
      </c>
      <c r="C12" s="98"/>
      <c r="D12" s="106"/>
      <c r="E12" s="106"/>
      <c r="F12" s="106"/>
    </row>
    <row r="13" spans="2:6" ht="13.8" thickBot="1" x14ac:dyDescent="0.3">
      <c r="B13" s="99"/>
      <c r="C13" s="99"/>
      <c r="D13" s="107"/>
      <c r="E13" s="107"/>
      <c r="F13" s="107"/>
    </row>
    <row r="14" spans="2:6" ht="40.200000000000003" thickBot="1" x14ac:dyDescent="0.3">
      <c r="B14" s="104" t="s">
        <v>99</v>
      </c>
      <c r="C14" s="105"/>
      <c r="D14" s="113"/>
      <c r="E14" s="113">
        <v>6</v>
      </c>
      <c r="F14" s="114" t="s">
        <v>97</v>
      </c>
    </row>
    <row r="15" spans="2:6" x14ac:dyDescent="0.25">
      <c r="B15" s="99"/>
      <c r="C15" s="99"/>
      <c r="D15" s="107"/>
      <c r="E15" s="107"/>
      <c r="F15" s="107"/>
    </row>
  </sheetData>
  <hyperlinks>
    <hyperlink ref="E9" location="'Instructions'!A1:AE48" display="'Instructions'!A1:AE48"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Compatibility Report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Angie Daniels</cp:lastModifiedBy>
  <cp:lastPrinted>2022-05-02T17:21:32Z</cp:lastPrinted>
  <dcterms:created xsi:type="dcterms:W3CDTF">2009-05-22T17:46:37Z</dcterms:created>
  <dcterms:modified xsi:type="dcterms:W3CDTF">2024-02-26T13:17:03Z</dcterms:modified>
</cp:coreProperties>
</file>